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4\JUN 2024\"/>
    </mc:Choice>
  </mc:AlternateContent>
  <bookViews>
    <workbookView xWindow="0" yWindow="0" windowWidth="28800" windowHeight="12690" tabRatio="827" activeTab="1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  <sheet name="Persian Gulf via MUNDRA" sheetId="105" r:id="rId9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04" l="1"/>
  <c r="D21" i="104"/>
  <c r="C22" i="104"/>
  <c r="D22" i="104"/>
  <c r="C23" i="104"/>
  <c r="D23" i="104"/>
  <c r="C24" i="104"/>
  <c r="D24" i="104"/>
  <c r="D20" i="104"/>
  <c r="C20" i="104"/>
  <c r="A21" i="104"/>
  <c r="B21" i="104"/>
  <c r="A22" i="104"/>
  <c r="B22" i="104"/>
  <c r="A23" i="104"/>
  <c r="B23" i="104"/>
  <c r="A24" i="104"/>
  <c r="B24" i="104"/>
  <c r="B20" i="104"/>
  <c r="A20" i="104"/>
  <c r="C13" i="104"/>
  <c r="F11" i="103"/>
  <c r="F12" i="103"/>
  <c r="F13" i="103"/>
  <c r="F14" i="103"/>
  <c r="F10" i="103"/>
  <c r="C12" i="103"/>
  <c r="C13" i="103"/>
  <c r="C14" i="103"/>
  <c r="C11" i="103"/>
  <c r="J26" i="99"/>
  <c r="K26" i="99" s="1"/>
  <c r="L26" i="99" s="1"/>
  <c r="M26" i="99" s="1"/>
  <c r="N26" i="99" s="1"/>
  <c r="J22" i="99"/>
  <c r="K22" i="99" s="1"/>
  <c r="L22" i="99" s="1"/>
  <c r="M22" i="99" s="1"/>
  <c r="N22" i="99" s="1"/>
  <c r="J18" i="99"/>
  <c r="K18" i="99" s="1"/>
  <c r="L18" i="99" s="1"/>
  <c r="M18" i="99" s="1"/>
  <c r="N18" i="99" s="1"/>
  <c r="J14" i="99"/>
  <c r="K14" i="99" s="1"/>
  <c r="L14" i="99" s="1"/>
  <c r="M14" i="99" s="1"/>
  <c r="N14" i="99" s="1"/>
  <c r="N10" i="99"/>
  <c r="L10" i="99"/>
  <c r="M10" i="99"/>
  <c r="K10" i="99"/>
  <c r="J10" i="99"/>
  <c r="I26" i="99"/>
  <c r="I22" i="99"/>
  <c r="I18" i="99"/>
  <c r="I14" i="99"/>
  <c r="F28" i="99"/>
  <c r="F26" i="99"/>
  <c r="F24" i="99"/>
  <c r="F22" i="99"/>
  <c r="F20" i="99"/>
  <c r="F18" i="99"/>
  <c r="F16" i="99"/>
  <c r="F14" i="99"/>
  <c r="F12" i="99"/>
  <c r="F10" i="99"/>
  <c r="E28" i="99"/>
  <c r="E26" i="99"/>
  <c r="E24" i="99"/>
  <c r="E22" i="99"/>
  <c r="E20" i="99"/>
  <c r="E18" i="99"/>
  <c r="E16" i="99"/>
  <c r="E14" i="99"/>
  <c r="E12" i="99"/>
  <c r="E10" i="99"/>
  <c r="D28" i="99"/>
  <c r="D26" i="99"/>
  <c r="D24" i="99"/>
  <c r="D22" i="99"/>
  <c r="D20" i="99"/>
  <c r="D18" i="99"/>
  <c r="D16" i="99"/>
  <c r="D14" i="99"/>
  <c r="D12" i="99"/>
  <c r="D10" i="99"/>
  <c r="A28" i="99"/>
  <c r="A26" i="99"/>
  <c r="A24" i="99"/>
  <c r="A22" i="99"/>
  <c r="A20" i="99"/>
  <c r="A18" i="99"/>
  <c r="A16" i="99"/>
  <c r="A14" i="99"/>
  <c r="A12" i="99"/>
  <c r="B28" i="99"/>
  <c r="B26" i="99"/>
  <c r="B24" i="99"/>
  <c r="B22" i="99"/>
  <c r="B20" i="99"/>
  <c r="B18" i="99"/>
  <c r="B16" i="99"/>
  <c r="B14" i="99"/>
  <c r="B12" i="99"/>
  <c r="B10" i="99"/>
  <c r="A10" i="99"/>
  <c r="I28" i="86"/>
  <c r="I24" i="86"/>
  <c r="I20" i="86"/>
  <c r="I16" i="86"/>
  <c r="I27" i="86" l="1"/>
  <c r="I14" i="86"/>
  <c r="I18" i="86" s="1"/>
  <c r="I22" i="86" s="1"/>
  <c r="I26" i="86" s="1"/>
  <c r="I17" i="86"/>
  <c r="I21" i="86" s="1"/>
  <c r="I25" i="86" s="1"/>
  <c r="F28" i="86"/>
  <c r="F26" i="86"/>
  <c r="F24" i="86"/>
  <c r="F22" i="86"/>
  <c r="F20" i="86"/>
  <c r="F18" i="86"/>
  <c r="F16" i="86"/>
  <c r="F14" i="86"/>
  <c r="F12" i="86"/>
  <c r="F10" i="86"/>
  <c r="E28" i="86"/>
  <c r="D28" i="86"/>
  <c r="E26" i="86"/>
  <c r="D26" i="86"/>
  <c r="E24" i="86"/>
  <c r="D24" i="86"/>
  <c r="E22" i="86"/>
  <c r="D22" i="86"/>
  <c r="E20" i="86"/>
  <c r="D20" i="86"/>
  <c r="E18" i="86"/>
  <c r="D18" i="86"/>
  <c r="E16" i="86"/>
  <c r="D16" i="86"/>
  <c r="E14" i="86"/>
  <c r="D14" i="86"/>
  <c r="E12" i="86"/>
  <c r="D12" i="86"/>
  <c r="E10" i="86"/>
  <c r="D10" i="86"/>
  <c r="B28" i="86"/>
  <c r="A28" i="86"/>
  <c r="B26" i="86"/>
  <c r="A26" i="86"/>
  <c r="B24" i="86"/>
  <c r="A24" i="86"/>
  <c r="B22" i="86"/>
  <c r="A22" i="86"/>
  <c r="B20" i="86"/>
  <c r="A20" i="86"/>
  <c r="B18" i="86"/>
  <c r="A18" i="86"/>
  <c r="B16" i="86"/>
  <c r="A16" i="86"/>
  <c r="B14" i="86"/>
  <c r="A14" i="86"/>
  <c r="B12" i="86"/>
  <c r="A12" i="86"/>
  <c r="B10" i="86"/>
  <c r="A10" i="86"/>
  <c r="H27" i="53"/>
  <c r="H23" i="53"/>
  <c r="H19" i="53"/>
  <c r="H15" i="53"/>
  <c r="H28" i="53"/>
  <c r="H24" i="53"/>
  <c r="H20" i="53"/>
  <c r="H16" i="53"/>
  <c r="E29" i="53"/>
  <c r="E27" i="53"/>
  <c r="E25" i="53"/>
  <c r="E23" i="53"/>
  <c r="E21" i="53"/>
  <c r="E19" i="53"/>
  <c r="E17" i="53"/>
  <c r="E15" i="53"/>
  <c r="E13" i="53"/>
  <c r="E11" i="53"/>
  <c r="D28" i="50" l="1"/>
  <c r="F28" i="50" s="1"/>
  <c r="D24" i="50"/>
  <c r="F24" i="50" s="1"/>
  <c r="D20" i="50"/>
  <c r="F20" i="50" s="1"/>
  <c r="D16" i="50"/>
  <c r="F16" i="50" s="1"/>
  <c r="D10" i="50"/>
  <c r="L23" i="104" l="1"/>
  <c r="K23" i="104"/>
  <c r="J23" i="104"/>
  <c r="I23" i="104"/>
  <c r="L21" i="104"/>
  <c r="K21" i="104"/>
  <c r="J21" i="104"/>
  <c r="I21" i="104"/>
  <c r="E20" i="104"/>
  <c r="E21" i="104" s="1"/>
  <c r="E22" i="104" s="1"/>
  <c r="E23" i="104" s="1"/>
  <c r="E24" i="104" s="1"/>
  <c r="E11" i="104"/>
  <c r="I12" i="104"/>
  <c r="E12" i="104" l="1"/>
  <c r="E13" i="104" s="1"/>
  <c r="E14" i="104" s="1"/>
  <c r="E15" i="104" s="1"/>
  <c r="L11" i="105" l="1"/>
  <c r="K11" i="105"/>
  <c r="J11" i="105"/>
  <c r="I11" i="105"/>
  <c r="E11" i="105"/>
  <c r="H15" i="105"/>
  <c r="L15" i="105" s="1"/>
  <c r="C15" i="105"/>
  <c r="C19" i="105" s="1"/>
  <c r="E19" i="105" s="1"/>
  <c r="K15" i="105" l="1"/>
  <c r="J15" i="105"/>
  <c r="I15" i="105"/>
  <c r="E15" i="105"/>
  <c r="C23" i="105"/>
  <c r="E23" i="105" s="1"/>
  <c r="H19" i="105"/>
  <c r="B28" i="50"/>
  <c r="A28" i="50"/>
  <c r="B26" i="50"/>
  <c r="A26" i="50"/>
  <c r="K19" i="105" l="1"/>
  <c r="J19" i="105"/>
  <c r="L19" i="105"/>
  <c r="I19" i="105"/>
  <c r="H23" i="105"/>
  <c r="J23" i="105" l="1"/>
  <c r="L23" i="105"/>
  <c r="K23" i="105"/>
  <c r="I23" i="105"/>
  <c r="L12" i="104" l="1"/>
  <c r="J12" i="104"/>
  <c r="K12" i="104"/>
  <c r="A22" i="50" l="1"/>
  <c r="B22" i="50"/>
  <c r="A24" i="50"/>
  <c r="B24" i="50"/>
  <c r="A18" i="50"/>
  <c r="B18" i="50"/>
  <c r="A20" i="50"/>
  <c r="B20" i="50"/>
  <c r="A14" i="50"/>
  <c r="B14" i="50"/>
  <c r="A16" i="50"/>
  <c r="B16" i="50"/>
  <c r="A10" i="50"/>
  <c r="B10" i="50"/>
  <c r="A12" i="50"/>
  <c r="B12" i="50"/>
  <c r="D12" i="50"/>
  <c r="F12" i="50" s="1"/>
  <c r="D11" i="50"/>
  <c r="D15" i="50" s="1"/>
  <c r="D19" i="50" s="1"/>
  <c r="D23" i="50" s="1"/>
  <c r="D27" i="50" s="1"/>
  <c r="F27" i="50" s="1"/>
  <c r="D14" i="50"/>
  <c r="D18" i="50" s="1"/>
  <c r="D22" i="50" s="1"/>
  <c r="D26" i="50" s="1"/>
  <c r="F26" i="50" s="1"/>
  <c r="G12" i="102" l="1"/>
  <c r="I14" i="50"/>
  <c r="I18" i="50" s="1"/>
  <c r="I22" i="50" s="1"/>
  <c r="I26" i="50" s="1"/>
  <c r="C12" i="104"/>
  <c r="C14" i="104" s="1"/>
  <c r="C15" i="104" s="1"/>
  <c r="K14" i="104" l="1"/>
  <c r="I14" i="104"/>
  <c r="L14" i="104"/>
  <c r="J14" i="104"/>
  <c r="J26" i="50"/>
  <c r="L26" i="50"/>
  <c r="K26" i="50"/>
  <c r="N26" i="50" s="1"/>
  <c r="M26" i="50"/>
  <c r="F15" i="50" l="1"/>
  <c r="F11" i="50"/>
  <c r="F10" i="50"/>
  <c r="I13" i="50"/>
  <c r="I17" i="50" s="1"/>
  <c r="I21" i="50" s="1"/>
  <c r="I25" i="50" s="1"/>
  <c r="G14" i="102"/>
  <c r="G11" i="102"/>
  <c r="G13" i="102" s="1"/>
  <c r="M25" i="50" l="1"/>
  <c r="L25" i="50"/>
  <c r="K25" i="50"/>
  <c r="N25" i="50" s="1"/>
  <c r="F18" i="50"/>
  <c r="F14" i="50"/>
  <c r="C11" i="102"/>
  <c r="C13" i="102" s="1"/>
  <c r="C15" i="102" s="1"/>
  <c r="F19" i="50" l="1"/>
  <c r="F22" i="50"/>
  <c r="F23" i="50" l="1"/>
  <c r="D9" i="102" l="1"/>
  <c r="D11" i="102" s="1"/>
  <c r="D13" i="102" s="1"/>
  <c r="D15" i="102" s="1"/>
  <c r="G15" i="102" l="1"/>
  <c r="K9" i="50" l="1"/>
  <c r="N9" i="50" s="1"/>
  <c r="L14" i="50" l="1"/>
  <c r="M13" i="50"/>
  <c r="M10" i="50"/>
  <c r="L10" i="50"/>
  <c r="K10" i="50"/>
  <c r="N10" i="50" s="1"/>
  <c r="J10" i="50"/>
  <c r="M9" i="50"/>
  <c r="L9" i="50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K22" i="50" l="1"/>
  <c r="N22" i="50" s="1"/>
  <c r="L22" i="50"/>
  <c r="K17" i="50"/>
  <c r="N17" i="50" s="1"/>
  <c r="M17" i="50"/>
  <c r="L17" i="50"/>
  <c r="J22" i="50"/>
  <c r="M22" i="50"/>
  <c r="L21" i="50" l="1"/>
  <c r="M21" i="50"/>
  <c r="K21" i="50"/>
  <c r="N21" i="50" s="1"/>
  <c r="L9" i="102" l="1"/>
  <c r="K9" i="102"/>
  <c r="I9" i="102"/>
  <c r="L10" i="102"/>
  <c r="K10" i="102"/>
  <c r="J10" i="102"/>
  <c r="H10" i="102"/>
  <c r="L11" i="102" l="1"/>
  <c r="K11" i="102"/>
  <c r="J11" i="102"/>
  <c r="I11" i="102"/>
  <c r="K12" i="102"/>
  <c r="L12" i="102"/>
  <c r="J12" i="102"/>
  <c r="H12" i="102"/>
  <c r="K14" i="102" l="1"/>
  <c r="H14" i="102"/>
  <c r="J14" i="102"/>
  <c r="L14" i="102"/>
  <c r="L13" i="102"/>
  <c r="K13" i="102"/>
  <c r="I13" i="102"/>
  <c r="J13" i="102"/>
  <c r="G16" i="102"/>
  <c r="K16" i="102" l="1"/>
  <c r="J16" i="102"/>
  <c r="H16" i="102"/>
  <c r="L16" i="102"/>
  <c r="L15" i="102"/>
  <c r="I15" i="102"/>
  <c r="K15" i="102"/>
  <c r="J15" i="102"/>
  <c r="J9" i="102" l="1"/>
</calcChain>
</file>

<file path=xl/sharedStrings.xml><?xml version="1.0" encoding="utf-8"?>
<sst xmlns="http://schemas.openxmlformats.org/spreadsheetml/2006/main" count="537" uniqueCount="255">
  <si>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</si>
  <si>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</si>
  <si>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</si>
  <si>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</si>
  <si>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</si>
  <si>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</si>
  <si>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</si>
  <si>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</si>
  <si>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</si>
  <si>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</si>
  <si>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</si>
  <si>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</si>
  <si>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</si>
  <si>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</si>
  <si>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</si>
  <si>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</si>
  <si>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</si>
  <si>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</si>
  <si>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</si>
  <si>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</si>
  <si>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</si>
  <si>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</si>
  <si>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</si>
  <si>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</si>
  <si>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</si>
  <si>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</si>
  <si>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</si>
  <si>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</si>
  <si>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</si>
  <si>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</si>
  <si>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</si>
  <si>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</si>
  <si>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</si>
  <si>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</si>
  <si>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</si>
  <si>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</si>
  <si>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</si>
  <si>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</si>
  <si>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</si>
  <si>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</si>
  <si>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</si>
  <si>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</si>
  <si>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</si>
  <si>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</si>
  <si>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</si>
  <si>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</si>
  <si>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</si>
  <si>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</si>
  <si>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</si>
  <si>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</si>
  <si>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</si>
  <si>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</si>
  <si>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</si>
  <si>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</si>
  <si>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</si>
  <si>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</si>
  <si>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</si>
  <si>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</si>
  <si>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</si>
  <si>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</si>
  <si>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</si>
  <si>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</si>
  <si>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</si>
  <si>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</si>
  <si>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</si>
  <si>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</si>
  <si>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</si>
  <si>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</si>
  <si>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</si>
  <si>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</si>
  <si>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</si>
  <si>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</si>
  <si>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</si>
  <si>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</si>
  <si>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</si>
  <si>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</si>
  <si>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</si>
  <si>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</si>
  <si>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</si>
  <si>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</si>
  <si>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</si>
  <si>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</si>
  <si>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</si>
  <si>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</si>
  <si>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</si>
  <si>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</si>
  <si>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</si>
  <si>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</si>
  <si>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</si>
  <si>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</si>
  <si>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</si>
  <si>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</si>
  <si>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</si>
  <si>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</si>
  <si>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</si>
  <si>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</si>
  <si>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</si>
  <si>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</si>
  <si>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</si>
  <si>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</si>
  <si>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</si>
  <si>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</si>
  <si>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</si>
  <si>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</si>
  <si>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</si>
  <si>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</si>
  <si>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</si>
  <si>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</si>
  <si>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</si>
  <si>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</si>
  <si>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</si>
  <si>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</si>
  <si>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</si>
  <si>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</si>
  <si>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</si>
  <si>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</si>
  <si>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</si>
  <si>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</si>
  <si>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</si>
  <si>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</si>
  <si>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NAVIOS DOMINO</t>
  </si>
  <si>
    <t>182S</t>
  </si>
  <si>
    <t>063S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</si>
  <si>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</si>
  <si>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</si>
  <si>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</si>
  <si>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</si>
  <si>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</si>
  <si>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</si>
  <si>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</si>
  <si>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SINAR SUNDA</t>
  </si>
  <si>
    <t>SAN LORENZO</t>
  </si>
  <si>
    <t>OOCL PANAMA</t>
  </si>
  <si>
    <t>COSCO ADEN</t>
  </si>
  <si>
    <t>OOCL HOUSTON</t>
  </si>
  <si>
    <t>FEEDER  (CVX1)</t>
  </si>
  <si>
    <t>JT GLORY</t>
  </si>
  <si>
    <t>MIYUNHE</t>
  </si>
  <si>
    <t>PIYA BHUM</t>
  </si>
  <si>
    <t>112S</t>
  </si>
  <si>
    <t>SEATTLE C</t>
  </si>
  <si>
    <t>022E</t>
  </si>
  <si>
    <t>VESSEL  (AWES)</t>
  </si>
  <si>
    <t>COSCO PIRAEUS</t>
  </si>
  <si>
    <t>058E</t>
  </si>
  <si>
    <t>CAI MEP</t>
  </si>
  <si>
    <t>MUNDRA</t>
  </si>
  <si>
    <t>SPRINTER</t>
  </si>
  <si>
    <t>046W</t>
  </si>
  <si>
    <t>T/S MUNDRA</t>
  </si>
  <si>
    <t>KHALIFA</t>
  </si>
  <si>
    <t>AGI2-W</t>
  </si>
  <si>
    <t xml:space="preserve">VIA JEBEL ALI TO AJMAN 											</t>
  </si>
  <si>
    <t xml:space="preserve">VIA KHALIFA TO SHUAIBA /SHUWAIKH /RIYADH /UMM QASR NORTH PORT 											</t>
  </si>
  <si>
    <t>(ABU DHABI)</t>
  </si>
  <si>
    <t>SHARJAH</t>
  </si>
  <si>
    <t>Remarks :</t>
  </si>
  <si>
    <t>CY CUT OFF (CAT LAI GIANG NAM/ TANAMEXCO/ SOWATCO/ TRANSIMEX/ PHUC LONG/ PHUOC LONG/ DONG NAI/ BINH DUONG/ SOTRANS/ TAN CANG LONG BINH )</t>
  </si>
  <si>
    <t>01:00am THU</t>
  </si>
  <si>
    <t>CY CUT OFF TCTT (CMP06)</t>
  </si>
  <si>
    <t>01:00am FRI</t>
  </si>
  <si>
    <t xml:space="preserve">S/I CUT OFF </t>
  </si>
  <si>
    <t>09:00am WED</t>
  </si>
  <si>
    <t>ETD</t>
  </si>
  <si>
    <t>ETA HKG (Hongkong)</t>
  </si>
  <si>
    <t>ETD T/S HKG (Hongkong)</t>
  </si>
  <si>
    <t>11:59 TUESDAY</t>
  </si>
  <si>
    <t>ESL WINNER</t>
  </si>
  <si>
    <t>PERSIAN GULF SERVICES (TEMPORARILY STOP)</t>
  </si>
  <si>
    <t>AN HAI</t>
  </si>
  <si>
    <t>CSCL GLOBE</t>
  </si>
  <si>
    <t>CSCL URANUS</t>
  </si>
  <si>
    <t>COSCO VALENCIA</t>
  </si>
  <si>
    <t>SINGAPORE</t>
  </si>
  <si>
    <t>EXPRESS BLACK SEA</t>
  </si>
  <si>
    <t>KOTA LUMAYAN</t>
  </si>
  <si>
    <t>OOCL YOKOHAMA</t>
  </si>
  <si>
    <t>KOTA LAMBAI</t>
  </si>
  <si>
    <t>167S</t>
  </si>
  <si>
    <t>COSCO HAMBURG</t>
  </si>
  <si>
    <t>BIG LILLY</t>
  </si>
  <si>
    <t>China Australia Pacific Service (VIA HONG KONG/VIA XIAOCHANG BEACH)</t>
  </si>
  <si>
    <t>016S</t>
  </si>
  <si>
    <t>123S</t>
  </si>
  <si>
    <t>259S</t>
  </si>
  <si>
    <t>CMA CGM PELLEAS</t>
  </si>
  <si>
    <t>CSCL ATLANTIC OCEAN</t>
  </si>
  <si>
    <t>063W</t>
  </si>
  <si>
    <t>210S</t>
  </si>
  <si>
    <t>RIO GRANDE</t>
  </si>
  <si>
    <t>179S</t>
  </si>
  <si>
    <t>OOCL BRISBANE</t>
  </si>
  <si>
    <t>192S</t>
  </si>
  <si>
    <t>168S</t>
  </si>
  <si>
    <t>COSCO GENOA</t>
  </si>
  <si>
    <t>083S</t>
  </si>
  <si>
    <t>275S</t>
  </si>
  <si>
    <t>ETA XCT01 (Xiaochan Beach)</t>
  </si>
  <si>
    <t>260S</t>
  </si>
  <si>
    <t>261S</t>
  </si>
  <si>
    <t>125S</t>
  </si>
  <si>
    <t>126S</t>
  </si>
  <si>
    <t>Fri</t>
  </si>
  <si>
    <t>Tue</t>
  </si>
  <si>
    <t>017S</t>
  </si>
  <si>
    <t>018S</t>
  </si>
  <si>
    <t>CSCL PACIFIC OCEAN</t>
  </si>
  <si>
    <t>057W</t>
  </si>
  <si>
    <t>COSCO SHIPPING PLANET</t>
  </si>
  <si>
    <t>035W</t>
  </si>
  <si>
    <t>099W</t>
  </si>
  <si>
    <t>054W</t>
  </si>
  <si>
    <t>074W</t>
  </si>
  <si>
    <t>APL DUBLIN</t>
  </si>
  <si>
    <t>413W</t>
  </si>
  <si>
    <t>CMA CGM THALASSA</t>
  </si>
  <si>
    <t>436W</t>
  </si>
  <si>
    <t>CMA CGM VOLGA</t>
  </si>
  <si>
    <t>084S</t>
  </si>
  <si>
    <t>211S</t>
  </si>
  <si>
    <t>075S</t>
  </si>
  <si>
    <t>CMA CGM ALEXANDRIA</t>
  </si>
  <si>
    <t>001S</t>
  </si>
  <si>
    <t>174S</t>
  </si>
  <si>
    <t>050S</t>
  </si>
  <si>
    <t>002S</t>
  </si>
  <si>
    <t>175S</t>
  </si>
  <si>
    <t>080S</t>
  </si>
  <si>
    <t>171S</t>
  </si>
  <si>
    <t>231S</t>
  </si>
  <si>
    <t>315S</t>
  </si>
  <si>
    <t>JOGELA</t>
  </si>
  <si>
    <t>196S</t>
  </si>
  <si>
    <t>DEBUSSY</t>
  </si>
  <si>
    <t>775S</t>
  </si>
  <si>
    <t>TIANJIN BRIDGE</t>
  </si>
  <si>
    <t>NORFOLK</t>
  </si>
  <si>
    <t>111S</t>
  </si>
  <si>
    <t>ANTWERP BRIDGE</t>
  </si>
  <si>
    <t>237S</t>
  </si>
  <si>
    <t>164S</t>
  </si>
  <si>
    <t>173S</t>
  </si>
  <si>
    <t>OTANA BHUM</t>
  </si>
  <si>
    <t>066S</t>
  </si>
  <si>
    <t>067S</t>
  </si>
  <si>
    <t>FRI</t>
  </si>
  <si>
    <t>463N</t>
  </si>
  <si>
    <t>431N</t>
  </si>
  <si>
    <t>464N</t>
  </si>
  <si>
    <t>432N</t>
  </si>
  <si>
    <t>465N</t>
  </si>
  <si>
    <t>TUE</t>
  </si>
  <si>
    <t>HANSA FREYBURG</t>
  </si>
  <si>
    <t>030S</t>
  </si>
  <si>
    <t>008S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</si>
</sst>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16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0000FF"/>
      <name val=".VnTime"/>
      <family val="2"/>
    </font>
    <font>
      <b/>
      <u/>
      <sz val="12"/>
      <color indexed="8"/>
      <name val="Palatino Linotype"/>
      <family val="1"/>
    </font>
    <font>
      <b/>
      <sz val="10"/>
      <color indexed="10"/>
      <name val="Palatino Linotype"/>
      <family val="1"/>
    </font>
    <font>
      <sz val="10"/>
      <name val="Palatino Linotype"/>
      <family val="1"/>
    </font>
    <font>
      <b/>
      <sz val="11.5"/>
      <color rgb="FFFF0000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sz val="12"/>
      <color rgb="FFFF0000"/>
      <name val="Palatino Linotype"/>
      <family val="1"/>
    </font>
  </fonts>
  <fills count="4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  <fill>
      <patternFill patternType="lightUp"/>
    </fill>
    <fill>
      <patternFill patternType="lightUp">
        <bgColor indexed="9"/>
      </patternFill>
    </fill>
    <fill>
      <patternFill patternType="lightUp">
        <bgColor theme="0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31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0" fontId="77" fillId="5" borderId="0" xfId="0" applyFont="1" applyFill="1" applyAlignment="1">
      <alignment wrapText="1"/>
    </xf>
    <xf numFmtId="0" fontId="36" fillId="36" borderId="12" xfId="6" applyFont="1" applyFill="1" applyBorder="1" applyAlignment="1">
      <alignment horizontal="center" vertical="center" wrapText="1"/>
    </xf>
    <xf numFmtId="0" fontId="36" fillId="36" borderId="21" xfId="6" applyFont="1" applyFill="1" applyBorder="1" applyAlignment="1">
      <alignment horizontal="center" vertical="center" wrapText="1"/>
    </xf>
    <xf numFmtId="0" fontId="54" fillId="36" borderId="24" xfId="6" applyFont="1" applyFill="1" applyBorder="1" applyAlignment="1">
      <alignment horizontal="center" vertical="center" wrapText="1"/>
    </xf>
    <xf numFmtId="0" fontId="33" fillId="37" borderId="0" xfId="46" applyFont="1" applyFill="1"/>
    <xf numFmtId="0" fontId="54" fillId="36" borderId="23" xfId="6" applyFont="1" applyFill="1" applyBorder="1" applyAlignment="1">
      <alignment horizontal="center" vertical="center"/>
    </xf>
    <xf numFmtId="0" fontId="36" fillId="38" borderId="23" xfId="6" applyFont="1" applyFill="1" applyBorder="1" applyAlignment="1">
      <alignment horizontal="center" vertical="center" wrapText="1"/>
    </xf>
    <xf numFmtId="0" fontId="36" fillId="39" borderId="12" xfId="6" applyFont="1" applyFill="1" applyBorder="1" applyAlignment="1">
      <alignment horizontal="center" vertical="center" wrapText="1"/>
    </xf>
    <xf numFmtId="0" fontId="36" fillId="37" borderId="25" xfId="46" applyFont="1" applyFill="1" applyBorder="1" applyAlignment="1">
      <alignment horizontal="center" vertical="center"/>
    </xf>
    <xf numFmtId="0" fontId="36" fillId="37" borderId="12" xfId="46" applyFont="1" applyFill="1" applyBorder="1" applyAlignment="1">
      <alignment horizontal="center" vertical="center"/>
    </xf>
    <xf numFmtId="16" fontId="36" fillId="37" borderId="13" xfId="46" applyNumberFormat="1" applyFont="1" applyFill="1" applyBorder="1" applyAlignment="1">
      <alignment vertical="center"/>
    </xf>
    <xf numFmtId="167" fontId="36" fillId="37" borderId="21" xfId="46" applyNumberFormat="1" applyFont="1" applyFill="1" applyBorder="1" applyAlignment="1">
      <alignment vertical="center"/>
    </xf>
    <xf numFmtId="16" fontId="36" fillId="37" borderId="21" xfId="46" applyNumberFormat="1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wrapText="1"/>
    </xf>
    <xf numFmtId="0" fontId="77" fillId="37" borderId="12" xfId="0" applyFont="1" applyFill="1" applyBorder="1"/>
    <xf numFmtId="16" fontId="77" fillId="37" borderId="21" xfId="46" applyNumberFormat="1" applyFont="1" applyFill="1" applyBorder="1" applyAlignment="1">
      <alignment horizontal="center" vertical="center" wrapText="1"/>
    </xf>
    <xf numFmtId="16" fontId="77" fillId="37" borderId="14" xfId="46" applyNumberFormat="1" applyFont="1" applyFill="1" applyBorder="1" applyAlignment="1">
      <alignment horizontal="center" vertical="center" wrapText="1"/>
    </xf>
    <xf numFmtId="16" fontId="77" fillId="39" borderId="21" xfId="46" applyNumberFormat="1" applyFont="1" applyFill="1" applyBorder="1" applyAlignment="1">
      <alignment horizontal="center" vertical="center" wrapText="1"/>
    </xf>
    <xf numFmtId="0" fontId="77" fillId="37" borderId="0" xfId="46" applyFont="1" applyFill="1" applyAlignment="1">
      <alignment horizontal="left"/>
    </xf>
    <xf numFmtId="0" fontId="32" fillId="37" borderId="0" xfId="0" applyFont="1" applyFill="1"/>
    <xf numFmtId="16" fontId="36" fillId="37" borderId="18" xfId="46" applyNumberFormat="1" applyFont="1" applyFill="1" applyBorder="1" applyAlignment="1">
      <alignment vertical="center"/>
    </xf>
    <xf numFmtId="167" fontId="36" fillId="37" borderId="23" xfId="46" applyNumberFormat="1" applyFont="1" applyFill="1" applyBorder="1" applyAlignment="1">
      <alignment vertical="center"/>
    </xf>
    <xf numFmtId="16" fontId="36" fillId="37" borderId="23" xfId="46" applyNumberFormat="1" applyFont="1" applyFill="1" applyBorder="1" applyAlignment="1">
      <alignment horizontal="center" vertical="center"/>
    </xf>
    <xf numFmtId="0" fontId="89" fillId="37" borderId="12" xfId="0" applyFont="1" applyFill="1" applyBorder="1" applyAlignment="1">
      <alignment wrapText="1"/>
    </xf>
    <xf numFmtId="0" fontId="89" fillId="37" borderId="12" xfId="0" applyFont="1" applyFill="1" applyBorder="1"/>
    <xf numFmtId="16" fontId="85" fillId="37" borderId="23" xfId="46" applyNumberFormat="1" applyFont="1" applyFill="1" applyBorder="1" applyAlignment="1">
      <alignment horizontal="center" vertical="center" wrapText="1"/>
    </xf>
    <xf numFmtId="16" fontId="85" fillId="37" borderId="19" xfId="46" applyNumberFormat="1" applyFont="1" applyFill="1" applyBorder="1" applyAlignment="1">
      <alignment horizontal="center" vertical="center" wrapText="1"/>
    </xf>
    <xf numFmtId="16" fontId="85" fillId="39" borderId="23" xfId="46" applyNumberFormat="1" applyFont="1" applyFill="1" applyBorder="1" applyAlignment="1">
      <alignment horizontal="center" vertical="center" wrapText="1"/>
    </xf>
    <xf numFmtId="0" fontId="85" fillId="37" borderId="0" xfId="46" applyFont="1" applyFill="1" applyAlignment="1">
      <alignment horizontal="left"/>
    </xf>
    <xf numFmtId="167" fontId="36" fillId="37" borderId="13" xfId="46" applyNumberFormat="1" applyFont="1" applyFill="1" applyBorder="1" applyAlignment="1">
      <alignment vertical="center"/>
    </xf>
    <xf numFmtId="0" fontId="89" fillId="37" borderId="29" xfId="0" applyFont="1" applyFill="1" applyBorder="1" applyAlignment="1">
      <alignment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167" fontId="36" fillId="37" borderId="29" xfId="46" applyNumberFormat="1" applyFont="1" applyFill="1" applyBorder="1" applyAlignment="1">
      <alignment vertical="center"/>
    </xf>
    <xf numFmtId="167" fontId="36" fillId="37" borderId="22" xfId="46" applyNumberFormat="1" applyFont="1" applyFill="1" applyBorder="1" applyAlignment="1">
      <alignment vertical="center"/>
    </xf>
    <xf numFmtId="16" fontId="36" fillId="37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167" fontId="36" fillId="42" borderId="29" xfId="46" applyNumberFormat="1" applyFont="1" applyFill="1" applyBorder="1" applyAlignment="1">
      <alignment horizontal="center" vertical="center"/>
    </xf>
    <xf numFmtId="167" fontId="36" fillId="43" borderId="0" xfId="46" applyNumberFormat="1" applyFont="1" applyFill="1" applyAlignment="1">
      <alignment horizontal="center" vertical="center" wrapText="1"/>
    </xf>
    <xf numFmtId="167" fontId="36" fillId="43" borderId="22" xfId="46" applyNumberFormat="1" applyFont="1" applyFill="1" applyBorder="1" applyAlignment="1">
      <alignment horizontal="center" vertical="center" wrapText="1"/>
    </xf>
    <xf numFmtId="166" fontId="36" fillId="41" borderId="17" xfId="0" applyNumberFormat="1" applyFont="1" applyFill="1" applyBorder="1" applyAlignment="1">
      <alignment horizontal="center" vertical="center"/>
    </xf>
    <xf numFmtId="166" fontId="36" fillId="41" borderId="17" xfId="0" quotePrefix="1" applyNumberFormat="1" applyFont="1" applyFill="1" applyBorder="1" applyAlignment="1">
      <alignment horizontal="center" vertical="center"/>
    </xf>
    <xf numFmtId="167" fontId="36" fillId="43" borderId="17" xfId="46" applyNumberFormat="1" applyFont="1" applyFill="1" applyBorder="1" applyAlignment="1">
      <alignment horizontal="center" vertical="center"/>
    </xf>
    <xf numFmtId="166" fontId="102" fillId="41" borderId="17" xfId="0" quotePrefix="1" applyNumberFormat="1" applyFont="1" applyFill="1" applyBorder="1" applyAlignment="1">
      <alignment horizontal="center" vertical="center"/>
    </xf>
    <xf numFmtId="166" fontId="36" fillId="41" borderId="22" xfId="0" quotePrefix="1" applyNumberFormat="1" applyFont="1" applyFill="1" applyBorder="1" applyAlignment="1">
      <alignment horizontal="center" vertical="center"/>
    </xf>
    <xf numFmtId="166" fontId="36" fillId="43" borderId="29" xfId="0" applyNumberFormat="1" applyFont="1" applyFill="1" applyBorder="1" applyAlignment="1">
      <alignment horizontal="center" vertical="center"/>
    </xf>
    <xf numFmtId="16" fontId="102" fillId="43" borderId="22" xfId="46" applyNumberFormat="1" applyFont="1" applyFill="1" applyBorder="1" applyAlignment="1">
      <alignment horizontal="center" vertical="center"/>
    </xf>
    <xf numFmtId="166" fontId="62" fillId="43" borderId="17" xfId="0" applyNumberFormat="1" applyFont="1" applyFill="1" applyBorder="1" applyAlignment="1">
      <alignment horizontal="center" vertical="center"/>
    </xf>
    <xf numFmtId="166" fontId="62" fillId="41" borderId="29" xfId="0" applyNumberFormat="1" applyFont="1" applyFill="1" applyBorder="1" applyAlignment="1">
      <alignment horizontal="center" vertical="center"/>
    </xf>
    <xf numFmtId="167" fontId="36" fillId="42" borderId="29" xfId="46" applyNumberFormat="1" applyFont="1" applyFill="1" applyBorder="1" applyAlignment="1">
      <alignment horizontal="center" vertical="center" wrapText="1"/>
    </xf>
    <xf numFmtId="167" fontId="36" fillId="43" borderId="0" xfId="46" applyNumberFormat="1" applyFont="1" applyFill="1" applyAlignment="1">
      <alignment horizontal="center" vertical="center"/>
    </xf>
    <xf numFmtId="16" fontId="36" fillId="43" borderId="22" xfId="46" applyNumberFormat="1" applyFont="1" applyFill="1" applyBorder="1" applyAlignment="1">
      <alignment horizontal="center" vertical="center"/>
    </xf>
    <xf numFmtId="166" fontId="59" fillId="43" borderId="0" xfId="0" applyNumberFormat="1" applyFont="1" applyFill="1" applyAlignment="1">
      <alignment horizontal="center" vertical="center"/>
    </xf>
    <xf numFmtId="166" fontId="59" fillId="43" borderId="29" xfId="0" applyNumberFormat="1" applyFont="1" applyFill="1" applyBorder="1" applyAlignment="1">
      <alignment horizontal="center" vertical="center"/>
    </xf>
    <xf numFmtId="166" fontId="59" fillId="43" borderId="22" xfId="0" applyNumberFormat="1" applyFont="1" applyFill="1" applyBorder="1" applyAlignment="1">
      <alignment horizontal="center" vertical="center"/>
    </xf>
    <xf numFmtId="166" fontId="62" fillId="41" borderId="0" xfId="0" applyNumberFormat="1" applyFont="1" applyFill="1" applyAlignment="1">
      <alignment horizontal="center" vertical="center"/>
    </xf>
    <xf numFmtId="166" fontId="62" fillId="41" borderId="22" xfId="0" applyNumberFormat="1" applyFont="1" applyFill="1" applyBorder="1" applyAlignment="1">
      <alignment horizontal="center" vertical="center"/>
    </xf>
    <xf numFmtId="16" fontId="102" fillId="4" borderId="31" xfId="46" applyNumberFormat="1" applyFont="1" applyFill="1" applyBorder="1" applyAlignment="1">
      <alignment horizontal="center" vertical="center"/>
    </xf>
    <xf numFmtId="16" fontId="107" fillId="4" borderId="19" xfId="46" applyNumberFormat="1" applyFont="1" applyFill="1" applyBorder="1" applyAlignment="1">
      <alignment horizontal="center" vertical="center"/>
    </xf>
    <xf numFmtId="166" fontId="107" fillId="0" borderId="19" xfId="0" applyNumberFormat="1" applyFont="1" applyBorder="1" applyAlignment="1">
      <alignment horizontal="center" vertical="center"/>
    </xf>
    <xf numFmtId="0" fontId="60" fillId="5" borderId="18" xfId="0" applyFont="1" applyFill="1" applyBorder="1" applyAlignment="1">
      <alignment wrapText="1"/>
    </xf>
    <xf numFmtId="16" fontId="60" fillId="4" borderId="20" xfId="46" applyNumberFormat="1" applyFont="1" applyFill="1" applyBorder="1" applyAlignment="1">
      <alignment horizontal="center" vertical="center"/>
    </xf>
    <xf numFmtId="167" fontId="36" fillId="5" borderId="0" xfId="46" applyNumberFormat="1" applyFont="1" applyFill="1" applyAlignment="1">
      <alignment vertical="center"/>
    </xf>
    <xf numFmtId="166" fontId="36" fillId="5" borderId="0" xfId="0" applyNumberFormat="1" applyFont="1" applyFill="1"/>
    <xf numFmtId="16" fontId="58" fillId="32" borderId="0" xfId="48" applyNumberFormat="1" applyFont="1" applyFill="1"/>
    <xf numFmtId="16" fontId="106" fillId="0" borderId="0" xfId="46" applyNumberFormat="1" applyFont="1" applyAlignment="1">
      <alignment horizontal="left" wrapText="1"/>
    </xf>
    <xf numFmtId="167" fontId="36" fillId="0" borderId="0" xfId="46" applyNumberFormat="1" applyFont="1"/>
    <xf numFmtId="166" fontId="36" fillId="0" borderId="0" xfId="0" applyNumberFormat="1" applyFont="1"/>
    <xf numFmtId="16" fontId="96" fillId="5" borderId="0" xfId="46" applyNumberFormat="1" applyFont="1" applyFill="1" applyAlignment="1">
      <alignment horizontal="center" wrapText="1"/>
    </xf>
    <xf numFmtId="16" fontId="96" fillId="4" borderId="0" xfId="46" applyNumberFormat="1" applyFont="1" applyFill="1"/>
    <xf numFmtId="0" fontId="77" fillId="41" borderId="17" xfId="0" applyFont="1" applyFill="1" applyBorder="1" applyAlignment="1">
      <alignment horizontal="left"/>
    </xf>
    <xf numFmtId="167" fontId="36" fillId="3" borderId="29" xfId="46" applyNumberFormat="1" applyFont="1" applyFill="1" applyBorder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 wrapText="1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167" fontId="107" fillId="5" borderId="29" xfId="139" applyNumberFormat="1" applyFont="1" applyFill="1" applyBorder="1" applyAlignment="1">
      <alignment horizontal="center" vertical="center" wrapText="1"/>
    </xf>
    <xf numFmtId="167" fontId="107" fillId="5" borderId="0" xfId="139" applyNumberFormat="1" applyFont="1" applyFill="1" applyAlignment="1">
      <alignment horizontal="center" vertical="center"/>
    </xf>
    <xf numFmtId="166" fontId="107" fillId="5" borderId="18" xfId="0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6" fontId="36" fillId="4" borderId="29" xfId="0" applyNumberFormat="1" applyFont="1" applyFill="1" applyBorder="1" applyAlignment="1">
      <alignment horizontal="center" vertical="center"/>
    </xf>
    <xf numFmtId="166" fontId="107" fillId="5" borderId="23" xfId="0" applyNumberFormat="1" applyFont="1" applyFill="1" applyBorder="1" applyAlignment="1">
      <alignment horizontal="center" vertical="center"/>
    </xf>
    <xf numFmtId="166" fontId="62" fillId="5" borderId="29" xfId="0" applyNumberFormat="1" applyFont="1" applyFill="1" applyBorder="1" applyAlignment="1">
      <alignment horizontal="center" vertical="center"/>
    </xf>
    <xf numFmtId="166" fontId="56" fillId="5" borderId="21" xfId="0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6" fontId="36" fillId="5" borderId="22" xfId="0" applyNumberFormat="1" applyFont="1" applyFill="1" applyBorder="1" applyAlignment="1">
      <alignment horizontal="center" vertical="center"/>
    </xf>
    <xf numFmtId="166" fontId="107" fillId="4" borderId="23" xfId="0" applyNumberFormat="1" applyFont="1" applyFill="1" applyBorder="1" applyAlignment="1">
      <alignment horizontal="center" vertical="center"/>
    </xf>
    <xf numFmtId="167" fontId="107" fillId="34" borderId="19" xfId="139" applyNumberFormat="1" applyFont="1" applyFill="1" applyBorder="1" applyAlignment="1">
      <alignment horizontal="center" vertical="center"/>
    </xf>
    <xf numFmtId="16" fontId="102" fillId="4" borderId="21" xfId="46" applyNumberFormat="1" applyFont="1" applyFill="1" applyBorder="1" applyAlignment="1">
      <alignment horizontal="center" vertical="center"/>
    </xf>
    <xf numFmtId="166" fontId="62" fillId="4" borderId="22" xfId="0" applyNumberFormat="1" applyFont="1" applyFill="1" applyBorder="1" applyAlignment="1">
      <alignment horizontal="center" vertical="center"/>
    </xf>
    <xf numFmtId="16" fontId="36" fillId="4" borderId="21" xfId="46" applyNumberFormat="1" applyFont="1" applyFill="1" applyBorder="1" applyAlignment="1">
      <alignment horizontal="center" vertical="center"/>
    </xf>
    <xf numFmtId="0" fontId="108" fillId="0" borderId="0" xfId="0" applyFont="1"/>
    <xf numFmtId="170" fontId="58" fillId="43" borderId="29" xfId="48" applyNumberFormat="1" applyFont="1" applyFill="1" applyBorder="1" applyAlignment="1">
      <alignment horizontal="center" vertical="center"/>
    </xf>
    <xf numFmtId="0" fontId="77" fillId="41" borderId="0" xfId="0" applyFont="1" applyFill="1" applyAlignment="1">
      <alignment horizontal="left"/>
    </xf>
    <xf numFmtId="170" fontId="58" fillId="43" borderId="17" xfId="48" applyNumberFormat="1" applyFont="1" applyFill="1" applyBorder="1" applyAlignment="1">
      <alignment vertical="center"/>
    </xf>
    <xf numFmtId="167" fontId="61" fillId="42" borderId="29" xfId="46" applyNumberFormat="1" applyFont="1" applyFill="1" applyBorder="1" applyAlignment="1">
      <alignment horizontal="center" vertical="center"/>
    </xf>
    <xf numFmtId="167" fontId="61" fillId="43" borderId="17" xfId="46" applyNumberFormat="1" applyFont="1" applyFill="1" applyBorder="1" applyAlignment="1">
      <alignment horizontal="center" vertical="center" wrapText="1"/>
    </xf>
    <xf numFmtId="167" fontId="61" fillId="43" borderId="0" xfId="46" applyNumberFormat="1" applyFont="1" applyFill="1" applyAlignment="1">
      <alignment horizontal="center" vertical="center" wrapText="1"/>
    </xf>
    <xf numFmtId="0" fontId="109" fillId="3" borderId="0" xfId="49" applyFont="1" applyFill="1" applyAlignment="1">
      <alignment vertical="center"/>
    </xf>
    <xf numFmtId="0" fontId="110" fillId="0" borderId="0" xfId="51" applyFont="1" applyAlignment="1">
      <alignment horizontal="center"/>
    </xf>
    <xf numFmtId="0" fontId="110" fillId="0" borderId="0" xfId="51" applyFont="1"/>
    <xf numFmtId="0" fontId="111" fillId="0" borderId="0" xfId="51" applyFont="1"/>
    <xf numFmtId="0" fontId="112" fillId="0" borderId="0" xfId="51" applyFont="1"/>
    <xf numFmtId="0" fontId="113" fillId="0" borderId="0" xfId="51" applyFont="1" applyAlignment="1">
      <alignment horizontal="center"/>
    </xf>
    <xf numFmtId="0" fontId="113" fillId="0" borderId="0" xfId="51" applyFont="1"/>
    <xf numFmtId="0" fontId="114" fillId="0" borderId="0" xfId="51" applyFont="1" applyAlignment="1">
      <alignment horizontal="right"/>
    </xf>
    <xf numFmtId="0" fontId="115" fillId="0" borderId="0" xfId="51" applyFont="1" applyAlignment="1">
      <alignment horizontal="right"/>
    </xf>
    <xf numFmtId="0" fontId="114" fillId="0" borderId="0" xfId="51" applyFont="1"/>
    <xf numFmtId="166" fontId="36" fillId="0" borderId="24" xfId="43" applyNumberFormat="1" applyFont="1" applyBorder="1" applyAlignment="1">
      <alignment horizontal="center"/>
    </xf>
    <xf numFmtId="166" fontId="36" fillId="0" borderId="12" xfId="43" applyNumberFormat="1" applyFont="1" applyBorder="1" applyAlignment="1">
      <alignment horizontal="center"/>
    </xf>
    <xf numFmtId="166" fontId="36" fillId="0" borderId="12" xfId="0" applyNumberFormat="1" applyFont="1" applyBorder="1" applyAlignment="1">
      <alignment horizontal="center"/>
    </xf>
    <xf numFmtId="166" fontId="36" fillId="0" borderId="0" xfId="43" applyNumberFormat="1" applyFont="1" applyAlignment="1">
      <alignment horizontal="center"/>
    </xf>
    <xf numFmtId="166" fontId="36" fillId="0" borderId="0" xfId="0" applyNumberFormat="1" applyFont="1" applyAlignment="1">
      <alignment horizontal="center"/>
    </xf>
    <xf numFmtId="167" fontId="107" fillId="0" borderId="18" xfId="139" applyNumberFormat="1" applyFont="1" applyBorder="1" applyAlignment="1">
      <alignment horizontal="center" vertical="center" wrapText="1"/>
    </xf>
    <xf numFmtId="0" fontId="102" fillId="4" borderId="32" xfId="47" applyFont="1" applyFill="1" applyBorder="1" applyAlignment="1">
      <alignment horizontal="center" wrapText="1"/>
    </xf>
    <xf numFmtId="167" fontId="36" fillId="43" borderId="17" xfId="46" applyNumberFormat="1" applyFont="1" applyFill="1" applyBorder="1" applyAlignment="1">
      <alignment horizontal="center" vertical="center" wrapText="1"/>
    </xf>
    <xf numFmtId="167" fontId="107" fillId="0" borderId="17" xfId="139" applyNumberFormat="1" applyFont="1" applyBorder="1" applyAlignment="1">
      <alignment horizontal="center" vertical="center"/>
    </xf>
    <xf numFmtId="0" fontId="102" fillId="4" borderId="17" xfId="47" applyFont="1" applyFill="1" applyBorder="1" applyAlignment="1">
      <alignment horizontal="center" wrapText="1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29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41" fillId="3" borderId="0" xfId="48" applyFont="1" applyFill="1" applyAlignment="1">
      <alignment horizontal="center" wrapText="1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0" fontId="95" fillId="44" borderId="12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6" borderId="21" xfId="6" applyFont="1" applyFill="1" applyBorder="1" applyAlignment="1">
      <alignment horizontal="center" vertical="center"/>
    </xf>
    <xf numFmtId="0" fontId="36" fillId="36" borderId="23" xfId="6" applyFont="1" applyFill="1" applyBorder="1" applyAlignment="1">
      <alignment horizontal="center" vertical="center"/>
    </xf>
    <xf numFmtId="0" fontId="36" fillId="37" borderId="13" xfId="13" applyFont="1" applyFill="1" applyBorder="1" applyAlignment="1">
      <alignment horizontal="center" vertical="center"/>
    </xf>
    <xf numFmtId="0" fontId="36" fillId="37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7" borderId="18" xfId="13" applyFont="1" applyFill="1" applyBorder="1" applyAlignment="1">
      <alignment horizontal="center" vertical="center"/>
    </xf>
    <xf numFmtId="0" fontId="36" fillId="37" borderId="20" xfId="13" applyFont="1" applyFill="1" applyBorder="1" applyAlignment="1">
      <alignment horizontal="center" vertical="center"/>
    </xf>
    <xf numFmtId="0" fontId="36" fillId="37" borderId="24" xfId="46" applyFont="1" applyFill="1" applyBorder="1" applyAlignment="1">
      <alignment horizontal="center" vertical="center"/>
    </xf>
    <xf numFmtId="0" fontId="36" fillId="37" borderId="25" xfId="46" applyFont="1" applyFill="1" applyBorder="1" applyAlignment="1">
      <alignment horizontal="center" vertical="center"/>
    </xf>
    <xf numFmtId="0" fontId="36" fillId="37" borderId="26" xfId="46" applyFont="1" applyFill="1" applyBorder="1" applyAlignment="1">
      <alignment horizontal="center" vertical="center"/>
    </xf>
    <xf numFmtId="0" fontId="36" fillId="36" borderId="13" xfId="6" applyFont="1" applyFill="1" applyBorder="1" applyAlignment="1">
      <alignment horizontal="center" vertical="center"/>
    </xf>
    <xf numFmtId="0" fontId="36" fillId="36" borderId="18" xfId="6" applyFont="1" applyFill="1" applyBorder="1" applyAlignment="1">
      <alignment horizontal="center" vertical="center"/>
    </xf>
    <xf numFmtId="0" fontId="38" fillId="3" borderId="0" xfId="48" applyFont="1" applyFill="1" applyAlignment="1">
      <alignment horizontal="center" vertical="center"/>
    </xf>
    <xf numFmtId="0" fontId="41" fillId="7" borderId="0" xfId="48" applyFont="1" applyFill="1" applyAlignment="1">
      <alignment horizontal="center" vertical="center"/>
    </xf>
    <xf numFmtId="0" fontId="37" fillId="3" borderId="0" xfId="48" applyFont="1" applyFill="1" applyAlignment="1">
      <alignment horizontal="center" vertical="center"/>
    </xf>
  </cellXfs>
  <cellStyles count="162">
    <cellStyle name="20% - 强调文字颜色 1" xfId="28"/>
    <cellStyle name="20% - 强调文字颜色 2" xfId="18"/>
    <cellStyle name="20% - 强调文字颜色 3" xfId="29"/>
    <cellStyle name="20% - 强调文字颜色 4" xfId="30"/>
    <cellStyle name="20% - 强调文字颜色 5" xfId="31"/>
    <cellStyle name="20% - 强调文字颜色 6" xfId="2"/>
    <cellStyle name="40% - 强调文字颜色 1" xfId="24"/>
    <cellStyle name="40% - 强调文字颜色 2" xfId="26"/>
    <cellStyle name="40% - 强调文字颜色 3" xfId="27"/>
    <cellStyle name="40% - 强调文字颜色 4" xfId="23"/>
    <cellStyle name="40% - 强调文字颜色 5" xfId="25"/>
    <cellStyle name="40% - 强调文字颜色 6" xfId="1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 2" xfId="153"/>
    <cellStyle name="Comma 2" xfId="39"/>
    <cellStyle name="Hyperlink" xfId="5" builtinId="8"/>
    <cellStyle name="Hyperlink 2" xfId="41"/>
    <cellStyle name="Normal" xfId="0" builtinId="0"/>
    <cellStyle name="Normal 17" xfId="141"/>
    <cellStyle name="Normal 18" xfId="142"/>
    <cellStyle name="Normal 18 2" xfId="143"/>
    <cellStyle name="Normal 2" xfId="42"/>
    <cellStyle name="Normal 2 2" xfId="43"/>
    <cellStyle name="Normal 2 3" xfId="154"/>
    <cellStyle name="Normal 2 4" xfId="144"/>
    <cellStyle name="Normal 3" xfId="44"/>
    <cellStyle name="Normal 3 2" xfId="152"/>
    <cellStyle name="Normal 81" xfId="145"/>
    <cellStyle name="Normal_EUROPE" xfId="45"/>
    <cellStyle name="Normal_HCM-PORT KELANG" xfId="138"/>
    <cellStyle name="Normal_MED" xfId="46"/>
    <cellStyle name="Normal_MED (1)" xfId="47"/>
    <cellStyle name="Normal_MED 2" xfId="139"/>
    <cellStyle name="Normal_PERSIAN GULF" xfId="48"/>
    <cellStyle name="Normal_Persian Gulf via HKG" xfId="49"/>
    <cellStyle name="Normal_Sheet1" xfId="6"/>
    <cellStyle name="Normal_SOUTH AFRICA" xfId="13"/>
    <cellStyle name="Normal_US WC &amp; Canada" xfId="51"/>
    <cellStyle name="normální 2" xfId="53"/>
    <cellStyle name="normální 2 2" xfId="50"/>
    <cellStyle name="normální 2 2 2" xfId="147"/>
    <cellStyle name="normální 2 3" xfId="148"/>
    <cellStyle name="normální 2_Xl0001353" xfId="54"/>
    <cellStyle name="normální_04Road" xfId="55"/>
    <cellStyle name="쉼표 [0] 2" xfId="155"/>
    <cellStyle name="쉼표 [0] 3" xfId="156"/>
    <cellStyle name="표준 2" xfId="157"/>
    <cellStyle name="표준 4" xfId="158"/>
    <cellStyle name="표준_LOOP 3 LR-2005(CEX)" xfId="56"/>
    <cellStyle name="一般_2008-10-28 Long Term Schedule CTS SVC" xfId="57"/>
    <cellStyle name="好" xfId="58"/>
    <cellStyle name="好_MED WB ARB 1st Quarter 2013" xfId="59"/>
    <cellStyle name="好_MED WB ARB 1st Quarter 2015" xfId="19"/>
    <cellStyle name="好_MED WB ARB 1st Quarter 2015v2" xfId="60"/>
    <cellStyle name="好_MED WB ARB 2nd Quarter 2014" xfId="7"/>
    <cellStyle name="好_MED WB ARB 2nd Quarter 2014V2" xfId="61"/>
    <cellStyle name="好_MED WB ARB 3rd Quarter 2013" xfId="62"/>
    <cellStyle name="好_MED WB ARB 4th Quarter 2013V1" xfId="63"/>
    <cellStyle name="好_NW EUR SVC Westbound RF Arbitraries 2nd Qtr 2014" xfId="64"/>
    <cellStyle name="好_NW EUR SVC Westbound RF Arbitraries 3rd Qtr 2013" xfId="65"/>
    <cellStyle name="好_NW EUR SVC Westbound RF Arbitraries 3rd Qtr 2014" xfId="66"/>
    <cellStyle name="好_NWE 2011 3rd qu WB ARB proposal" xfId="67"/>
    <cellStyle name="好_NWE 2011 4thQ WB ARB proposal" xfId="68"/>
    <cellStyle name="好_NWE WB ARB 1st Quarter 2013" xfId="69"/>
    <cellStyle name="好_NWE WB ARB 1st Quarter 2013V2" xfId="70"/>
    <cellStyle name="好_NWE WB ARB 1st Quarter 2014" xfId="14"/>
    <cellStyle name="好_NWE WB ARB 2nd Quarter 2012 proposals" xfId="71"/>
    <cellStyle name="好_NWE WB ARB 2nd Quarter 2013" xfId="52"/>
    <cellStyle name="好_NWE WB ARB 2nd Quarter 2013 V1" xfId="73"/>
    <cellStyle name="好_NWE WB ARB 2nd Quarter 2013 V4" xfId="74"/>
    <cellStyle name="好_NWE WB ARB 2nd Quarter 2014(20140529-20140630)" xfId="75"/>
    <cellStyle name="好_NWE WB ARB 2nd Quarter 2014v2" xfId="76"/>
    <cellStyle name="好_NWE WB ARB 2nd Quarter 2014v3 (1)" xfId="77"/>
    <cellStyle name="好_NWE WB ARB 3rd Quarter 2012" xfId="78"/>
    <cellStyle name="好_NWE WB ARB 3rd Quarter 2013" xfId="79"/>
    <cellStyle name="好_NWE WB ARB 3rd Quarter 2014" xfId="80"/>
    <cellStyle name="好_NWE WB ARB 4th Quarter 2012" xfId="81"/>
    <cellStyle name="好_NWE WB ARB 4th Quarter 2012 update" xfId="82"/>
    <cellStyle name="好_NWE WB ARB 4th Quarter 2013" xfId="83"/>
    <cellStyle name="好_NWE WB ARB 4th Quarter 2014" xfId="84"/>
    <cellStyle name="好_NWE WB ARB NOV 25-DEC 31 2011" xfId="17"/>
    <cellStyle name="好_NWE WB ARB Q1 2012" xfId="4"/>
    <cellStyle name="好_REVISED NWE WB ARB 3rd Quarter 2013" xfId="85"/>
    <cellStyle name="好_UPDATED NWE WB ARB 1st Quarter 2013" xfId="21"/>
    <cellStyle name="差" xfId="86"/>
    <cellStyle name="差_MED WB ARB 1st Quarter 2013" xfId="87"/>
    <cellStyle name="差_MED WB ARB 1st Quarter 2015" xfId="88"/>
    <cellStyle name="差_MED WB ARB 1st Quarter 2015v2" xfId="89"/>
    <cellStyle name="差_MED WB ARB 2nd Quarter 2014" xfId="91"/>
    <cellStyle name="差_MED WB ARB 2nd Quarter 2014V2" xfId="90"/>
    <cellStyle name="差_MED WB ARB 3rd Quarter 2013" xfId="92"/>
    <cellStyle name="差_MED WB ARB 4th Quarter 2013V1" xfId="93"/>
    <cellStyle name="差_NW EUR SVC Westbound RF Arbitraries 2nd Qtr 2014" xfId="94"/>
    <cellStyle name="差_NW EUR SVC Westbound RF Arbitraries 3rd Qtr 2013" xfId="16"/>
    <cellStyle name="差_NW EUR SVC Westbound RF Arbitraries 3rd Qtr 2014" xfId="95"/>
    <cellStyle name="差_NWE 2011 3rd qu WB ARB proposal" xfId="97"/>
    <cellStyle name="差_NWE 2011 4thQ WB ARB proposal" xfId="98"/>
    <cellStyle name="差_NWE WB ARB 1st Quarter 2013" xfId="99"/>
    <cellStyle name="差_NWE WB ARB 1st Quarter 2013V2" xfId="15"/>
    <cellStyle name="差_NWE WB ARB 1st Quarter 2014" xfId="100"/>
    <cellStyle name="差_NWE WB ARB 2nd Quarter 2012 proposals" xfId="101"/>
    <cellStyle name="差_NWE WB ARB 2nd Quarter 2013" xfId="102"/>
    <cellStyle name="差_NWE WB ARB 2nd Quarter 2013 V1" xfId="103"/>
    <cellStyle name="差_NWE WB ARB 2nd Quarter 2013 V4" xfId="72"/>
    <cellStyle name="差_NWE WB ARB 2nd Quarter 2014(20140529-20140630)" xfId="104"/>
    <cellStyle name="差_NWE WB ARB 2nd Quarter 2014v2" xfId="22"/>
    <cellStyle name="差_NWE WB ARB 2nd Quarter 2014v3 (1)" xfId="105"/>
    <cellStyle name="差_NWE WB ARB 3rd Quarter 2012" xfId="107"/>
    <cellStyle name="差_NWE WB ARB 3rd Quarter 2013" xfId="96"/>
    <cellStyle name="差_NWE WB ARB 3rd Quarter 2014" xfId="108"/>
    <cellStyle name="差_NWE WB ARB 4th Quarter 2012" xfId="109"/>
    <cellStyle name="差_NWE WB ARB 4th Quarter 2012 update" xfId="110"/>
    <cellStyle name="差_NWE WB ARB 4th Quarter 2013" xfId="111"/>
    <cellStyle name="差_NWE WB ARB 4th Quarter 2014" xfId="112"/>
    <cellStyle name="差_NWE WB ARB NOV 25-DEC 31 2011" xfId="113"/>
    <cellStyle name="差_NWE WB ARB Q1 2012" xfId="114"/>
    <cellStyle name="差_REVISED NWE WB ARB 3rd Quarter 2013" xfId="115"/>
    <cellStyle name="差_UPDATED NWE WB ARB 1st Quarter 2013" xfId="116"/>
    <cellStyle name="常规 2" xfId="8"/>
    <cellStyle name="常规 2 2" xfId="20"/>
    <cellStyle name="常规 2 2 2" xfId="149"/>
    <cellStyle name="常规 2 3" xfId="12"/>
    <cellStyle name="常规 2 3 2" xfId="140"/>
    <cellStyle name="常规 2_Xl0001226" xfId="117"/>
    <cellStyle name="常规 21" xfId="159"/>
    <cellStyle name="常规 21 2" xfId="160"/>
    <cellStyle name="常规 21 2 2 2" xfId="150"/>
    <cellStyle name="常规 3" xfId="118"/>
    <cellStyle name="常规 3 13" xfId="151"/>
    <cellStyle name="常规 3 2" xfId="146"/>
    <cellStyle name="常规 3 2 2 2" xfId="1"/>
    <cellStyle name="常规 3 3" xfId="161"/>
    <cellStyle name="常规 4" xfId="119"/>
    <cellStyle name="常规_AEN LTS(20071031) " xfId="120"/>
    <cellStyle name="常规_AWE LTS 090106 (2)" xfId="121"/>
    <cellStyle name="强调文字颜色 1" xfId="122"/>
    <cellStyle name="强调文字颜色 2" xfId="3"/>
    <cellStyle name="强调文字颜色 3" xfId="40"/>
    <cellStyle name="强调文字颜色 4" xfId="123"/>
    <cellStyle name="强调文字颜色 5" xfId="124"/>
    <cellStyle name="强调文字颜色 6" xfId="125"/>
    <cellStyle name="标题" xfId="126"/>
    <cellStyle name="标题 1" xfId="127"/>
    <cellStyle name="标题 2" xfId="128"/>
    <cellStyle name="标题 3" xfId="129"/>
    <cellStyle name="标题 4" xfId="38"/>
    <cellStyle name="标题_MED WB ARB 1st Quarter 2013" xfId="130"/>
    <cellStyle name="检查单元格" xfId="131"/>
    <cellStyle name="汇总" xfId="132"/>
    <cellStyle name="注释" xfId="133"/>
    <cellStyle name="解释性文本" xfId="106"/>
    <cellStyle name="警告文本" xfId="134"/>
    <cellStyle name="计算" xfId="10"/>
    <cellStyle name="输入" xfId="135"/>
    <cellStyle name="输出" xfId="136"/>
    <cellStyle name="适中" xfId="9"/>
    <cellStyle name="链接单元格" xfId="1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00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A38E9A0B-8D4C-439D-9D10-A35FB2F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="70" zoomScaleNormal="70" zoomScaleSheetLayoutView="70" workbookViewId="0">
      <selection activeCell="F31" sqref="F31"/>
    </sheetView>
  </sheetViews>
  <sheetFormatPr defaultColWidth="9" defaultRowHeight="18"/>
  <cols>
    <col min="1" max="1" width="17.625" style="23" customWidth="1"/>
    <col min="2" max="2" width="12.125" style="23" customWidth="1"/>
    <col min="3" max="5" width="9" style="23"/>
    <col min="6" max="6" width="20.125" style="23" customWidth="1"/>
    <col min="7" max="7" width="11.75" style="23" customWidth="1"/>
    <col min="8" max="8" width="0.125" style="23" customWidth="1"/>
    <col min="9" max="10" width="9" style="23" customWidth="1"/>
    <col min="11" max="11" width="24.1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1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1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1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1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1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2" t="s">
        <v>110</v>
      </c>
      <c r="C13" s="1"/>
      <c r="D13" s="1"/>
      <c r="E13" s="1"/>
    </row>
    <row r="14" spans="1:13" s="26" customFormat="1" ht="24" customHeight="1">
      <c r="A14" s="20"/>
      <c r="B14" s="182"/>
      <c r="C14" s="1"/>
      <c r="D14" s="1"/>
      <c r="E14" s="1"/>
    </row>
    <row r="15" spans="1:13" s="26" customFormat="1" ht="24" customHeight="1">
      <c r="A15" s="20"/>
      <c r="B15" s="182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/>
    <hyperlink ref="B5" location="'RED SEA VIA SIN'!A1" display="RED SEA ( DJIBOUTI, JEDDAH, SOKHNA, AQABA, PORT SUDAN) VIA SINGAPORE"/>
    <hyperlink ref="B6" location="'Persian Gulf via SIN'!A1" display="PERSIAN GULF ( JEBEL ALI, DAMMAM, JUBAIL, SHARJAH, HAMAD, SOHAR, ABU DHABI, KUWAIT, AJMAN, BAHRAIN, UMM QASRR) VIA SINGAPORE"/>
    <hyperlink ref="B10" location="'Australia via SIN'!A1" display="AUSTRALIA (FREMANTLE,ADELAIDE, SYDNEY,MELBOURNE,BRISBANE) VIA SIN"/>
    <hyperlink ref="B11" location="'Australia via PKG'!A1" display="AUSTRALIA (FREMANTLE,ADELAIDE, SYDNEY,MELBOURNE,BRISBANE) VIA PKL"/>
    <hyperlink ref="B7" location="'Persian Gulf via PKL'!A1" display="PERSIAN GULF (JEBEL ALI , Umm Qasr North Port, Iraq) via PKL"/>
    <hyperlink ref="B13" location="'Australia Pacific Service'!A1" display="AUSTRALIA PACIFIC SERVICE (LAE, PORT MORESBY, TOWNSVILLE, DARWIN) VIA HKG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tabSelected="1" zoomScaleNormal="100" workbookViewId="0">
      <selection activeCell="F38" sqref="F38"/>
    </sheetView>
  </sheetViews>
  <sheetFormatPr defaultColWidth="8" defaultRowHeight="14.25"/>
  <cols>
    <col min="1" max="1" width="17.625" style="96" customWidth="1"/>
    <col min="2" max="2" width="11.125" style="96" customWidth="1"/>
    <col min="3" max="3" width="8" style="96" customWidth="1"/>
    <col min="4" max="4" width="5.25" style="96" customWidth="1"/>
    <col min="5" max="5" width="8.75" style="96" customWidth="1"/>
    <col min="6" max="6" width="31.125" style="111" bestFit="1" customWidth="1"/>
    <col min="7" max="7" width="18.125" style="96" customWidth="1"/>
    <col min="8" max="8" width="8.625" style="111" customWidth="1"/>
    <col min="9" max="9" width="7.5" style="111" bestFit="1" customWidth="1"/>
    <col min="10" max="10" width="10.125" style="126" bestFit="1" customWidth="1"/>
    <col min="11" max="11" width="7.625" style="111" bestFit="1" customWidth="1"/>
    <col min="12" max="12" width="15.75" style="111" bestFit="1" customWidth="1"/>
    <col min="13" max="13" width="9.5" style="111" bestFit="1" customWidth="1"/>
    <col min="14" max="14" width="7.5" style="111" bestFit="1" customWidth="1"/>
    <col min="15" max="15" width="10.75" style="111" customWidth="1"/>
    <col min="16" max="16" width="6.125" style="96" bestFit="1" customWidth="1"/>
    <col min="17" max="17" width="8" style="96"/>
    <col min="18" max="18" width="4.25" style="96" bestFit="1" customWidth="1"/>
    <col min="19" max="19" width="8" style="96"/>
    <col min="20" max="20" width="3.125" style="96" bestFit="1" customWidth="1"/>
    <col min="21" max="16384" width="8" style="96"/>
  </cols>
  <sheetData>
    <row r="1" spans="1:20" ht="18">
      <c r="A1" s="176"/>
      <c r="B1" s="631" t="s">
        <v>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104"/>
    </row>
    <row r="2" spans="1:20" ht="18">
      <c r="A2" s="175"/>
      <c r="B2" s="632" t="s">
        <v>29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104"/>
    </row>
    <row r="3" spans="1:20" ht="18">
      <c r="A3" s="177"/>
      <c r="B3" s="633" t="s">
        <v>66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105"/>
    </row>
    <row r="4" spans="1:20" ht="18">
      <c r="A4" s="178"/>
      <c r="B4" s="634" t="s">
        <v>30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105"/>
    </row>
    <row r="5" spans="1:20" ht="18" customHeight="1">
      <c r="H5" s="96"/>
      <c r="I5" s="96"/>
      <c r="J5" s="96"/>
      <c r="K5" s="96"/>
      <c r="L5" s="96"/>
      <c r="M5" s="96"/>
      <c r="N5" s="96"/>
      <c r="O5" s="106"/>
    </row>
    <row r="6" spans="1:20" ht="15">
      <c r="A6" s="163" t="s">
        <v>10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  <c r="N6" s="112"/>
      <c r="O6" s="113"/>
    </row>
    <row r="7" spans="1:20" ht="15" customHeight="1">
      <c r="A7" s="638" t="s">
        <v>31</v>
      </c>
      <c r="B7" s="639"/>
      <c r="C7" s="647"/>
      <c r="D7" s="648"/>
      <c r="E7" s="297" t="s">
        <v>12</v>
      </c>
      <c r="F7" s="638" t="s">
        <v>13</v>
      </c>
      <c r="G7" s="649"/>
      <c r="H7" s="298" t="s">
        <v>86</v>
      </c>
      <c r="I7" s="635" t="s">
        <v>64</v>
      </c>
      <c r="J7" s="636"/>
      <c r="K7" s="636"/>
      <c r="L7" s="636"/>
      <c r="M7" s="636"/>
      <c r="N7" s="636"/>
      <c r="O7" s="637"/>
    </row>
    <row r="8" spans="1:20" ht="15" customHeight="1">
      <c r="A8" s="640"/>
      <c r="B8" s="641"/>
      <c r="C8" s="644" t="s">
        <v>15</v>
      </c>
      <c r="D8" s="293"/>
      <c r="E8" s="641" t="s">
        <v>16</v>
      </c>
      <c r="F8" s="640" t="s">
        <v>33</v>
      </c>
      <c r="G8" s="644"/>
      <c r="H8" s="645" t="s">
        <v>12</v>
      </c>
      <c r="I8" s="293" t="s">
        <v>34</v>
      </c>
      <c r="J8" s="293" t="s">
        <v>35</v>
      </c>
      <c r="K8" s="293" t="s">
        <v>36</v>
      </c>
      <c r="L8" s="293" t="s">
        <v>37</v>
      </c>
      <c r="M8" s="293" t="s">
        <v>38</v>
      </c>
      <c r="N8" s="293" t="s">
        <v>39</v>
      </c>
      <c r="O8" s="297" t="s">
        <v>65</v>
      </c>
    </row>
    <row r="9" spans="1:20" ht="15">
      <c r="A9" s="642"/>
      <c r="B9" s="643"/>
      <c r="C9" s="644"/>
      <c r="D9" s="294"/>
      <c r="E9" s="643"/>
      <c r="F9" s="640"/>
      <c r="G9" s="644"/>
      <c r="H9" s="646"/>
      <c r="I9" s="398"/>
      <c r="J9" s="398" t="s">
        <v>40</v>
      </c>
      <c r="K9" s="398"/>
      <c r="L9" s="398" t="s">
        <v>41</v>
      </c>
      <c r="M9" s="398"/>
      <c r="N9" s="398"/>
      <c r="O9" s="390"/>
    </row>
    <row r="10" spans="1:20" s="114" customFormat="1" ht="15.75">
      <c r="A10" s="395"/>
      <c r="B10" s="626"/>
      <c r="C10" s="409"/>
      <c r="D10" s="411"/>
      <c r="E10" s="388"/>
      <c r="F10" s="413" t="s">
        <v>90</v>
      </c>
      <c r="G10" s="414"/>
      <c r="H10" s="263"/>
      <c r="I10" s="263"/>
      <c r="J10" s="263">
        <v>10</v>
      </c>
      <c r="K10" s="400"/>
      <c r="L10" s="263">
        <v>17</v>
      </c>
      <c r="M10" s="400">
        <v>13</v>
      </c>
      <c r="N10" s="263">
        <v>15</v>
      </c>
      <c r="O10" s="264"/>
      <c r="P10" s="117" t="s">
        <v>73</v>
      </c>
      <c r="Q10" s="247"/>
      <c r="R10" s="248"/>
      <c r="S10" s="247"/>
      <c r="T10" s="247"/>
    </row>
    <row r="11" spans="1:20" s="114" customFormat="1" ht="15.75">
      <c r="A11" s="359" t="s">
        <v>131</v>
      </c>
      <c r="B11" s="536" t="s">
        <v>184</v>
      </c>
      <c r="C11" s="412">
        <v>45450</v>
      </c>
      <c r="D11" s="412" t="s">
        <v>202</v>
      </c>
      <c r="E11" s="397">
        <f>C11+2</f>
        <v>45452</v>
      </c>
      <c r="F11" s="327" t="s">
        <v>185</v>
      </c>
      <c r="G11" s="415" t="s">
        <v>212</v>
      </c>
      <c r="H11" s="254">
        <v>45453</v>
      </c>
      <c r="I11" s="254">
        <v>45442</v>
      </c>
      <c r="J11" s="254">
        <v>45435</v>
      </c>
      <c r="K11" s="399">
        <v>45438</v>
      </c>
      <c r="L11" s="254" t="s">
        <v>42</v>
      </c>
      <c r="M11" s="399">
        <v>45439</v>
      </c>
      <c r="N11" s="254" t="s">
        <v>42</v>
      </c>
      <c r="O11" s="350">
        <v>45437</v>
      </c>
      <c r="P11" s="115" t="s">
        <v>74</v>
      </c>
      <c r="Q11" s="247"/>
      <c r="R11" s="248"/>
      <c r="S11" s="247"/>
      <c r="T11" s="247"/>
    </row>
    <row r="12" spans="1:20" s="114" customFormat="1" ht="15.75">
      <c r="A12" s="549"/>
      <c r="B12" s="627"/>
      <c r="C12" s="552"/>
      <c r="D12" s="553"/>
      <c r="E12" s="553"/>
      <c r="F12" s="385" t="s">
        <v>170</v>
      </c>
      <c r="G12" s="343" t="s">
        <v>187</v>
      </c>
      <c r="H12" s="387">
        <v>45454</v>
      </c>
      <c r="I12" s="387" t="s">
        <v>42</v>
      </c>
      <c r="J12" s="387">
        <v>45430</v>
      </c>
      <c r="K12" s="344" t="s">
        <v>42</v>
      </c>
      <c r="L12" s="387">
        <v>45432</v>
      </c>
      <c r="M12" s="344">
        <v>45435</v>
      </c>
      <c r="N12" s="387" t="s">
        <v>42</v>
      </c>
      <c r="O12" s="401" t="s">
        <v>42</v>
      </c>
      <c r="P12" s="213" t="s">
        <v>75</v>
      </c>
      <c r="Q12" s="247"/>
      <c r="R12" s="247"/>
      <c r="S12" s="247"/>
      <c r="T12" s="247"/>
    </row>
    <row r="13" spans="1:20" s="114" customFormat="1" ht="15">
      <c r="A13" s="486" t="s">
        <v>169</v>
      </c>
      <c r="B13" s="628" t="s">
        <v>182</v>
      </c>
      <c r="C13" s="489">
        <v>45446</v>
      </c>
      <c r="D13" s="490" t="s">
        <v>24</v>
      </c>
      <c r="E13" s="491">
        <f t="shared" ref="E12:E29" si="0">C13+2</f>
        <v>45448</v>
      </c>
      <c r="F13" s="416"/>
      <c r="G13" s="417"/>
      <c r="H13" s="404"/>
      <c r="I13" s="404"/>
      <c r="J13" s="404"/>
      <c r="K13" s="402"/>
      <c r="L13" s="404"/>
      <c r="M13" s="402"/>
      <c r="N13" s="404"/>
      <c r="O13" s="403"/>
      <c r="Q13" s="248"/>
      <c r="R13" s="249"/>
      <c r="S13" s="247"/>
    </row>
    <row r="14" spans="1:20" s="114" customFormat="1" ht="15">
      <c r="A14" s="395"/>
      <c r="B14" s="626"/>
      <c r="C14" s="411"/>
      <c r="D14" s="360"/>
      <c r="E14" s="353"/>
      <c r="F14" s="310" t="s">
        <v>90</v>
      </c>
      <c r="G14" s="418"/>
      <c r="H14" s="351"/>
      <c r="I14" s="351"/>
      <c r="J14" s="351">
        <v>10</v>
      </c>
      <c r="K14" s="351"/>
      <c r="L14" s="351">
        <v>10</v>
      </c>
      <c r="M14" s="351">
        <v>13</v>
      </c>
      <c r="N14" s="351">
        <v>15</v>
      </c>
      <c r="O14" s="350"/>
      <c r="P14" s="117"/>
    </row>
    <row r="15" spans="1:20" s="114" customFormat="1" ht="15">
      <c r="A15" s="359" t="s">
        <v>114</v>
      </c>
      <c r="B15" s="536" t="s">
        <v>200</v>
      </c>
      <c r="C15" s="391">
        <v>45454</v>
      </c>
      <c r="D15" s="361" t="s">
        <v>203</v>
      </c>
      <c r="E15" s="325">
        <f t="shared" si="0"/>
        <v>45456</v>
      </c>
      <c r="F15" s="327" t="s">
        <v>213</v>
      </c>
      <c r="G15" s="381" t="s">
        <v>214</v>
      </c>
      <c r="H15" s="254">
        <f>H11+7</f>
        <v>45460</v>
      </c>
      <c r="I15" s="254">
        <v>45449</v>
      </c>
      <c r="J15" s="254">
        <v>45442</v>
      </c>
      <c r="K15" s="254">
        <v>45445</v>
      </c>
      <c r="L15" s="254" t="s">
        <v>42</v>
      </c>
      <c r="M15" s="254">
        <v>45446</v>
      </c>
      <c r="N15" s="254" t="s">
        <v>42</v>
      </c>
      <c r="O15" s="255">
        <v>45444</v>
      </c>
      <c r="P15" s="115"/>
    </row>
    <row r="16" spans="1:20" s="114" customFormat="1" ht="15">
      <c r="A16" s="549"/>
      <c r="B16" s="554"/>
      <c r="C16" s="553"/>
      <c r="D16" s="556"/>
      <c r="E16" s="557"/>
      <c r="F16" s="485" t="s">
        <v>206</v>
      </c>
      <c r="G16" s="386" t="s">
        <v>207</v>
      </c>
      <c r="H16" s="387">
        <f>H12+7</f>
        <v>45461</v>
      </c>
      <c r="I16" s="254"/>
      <c r="J16" s="387">
        <v>45438</v>
      </c>
      <c r="K16" s="254"/>
      <c r="L16" s="387">
        <v>45440</v>
      </c>
      <c r="M16" s="387">
        <v>45443</v>
      </c>
      <c r="N16" s="254"/>
      <c r="O16" s="350"/>
      <c r="P16" s="115"/>
    </row>
    <row r="17" spans="1:18" s="114" customFormat="1" ht="15">
      <c r="A17" s="494" t="s">
        <v>130</v>
      </c>
      <c r="B17" s="545" t="s">
        <v>178</v>
      </c>
      <c r="C17" s="489">
        <v>45453</v>
      </c>
      <c r="D17" s="493" t="s">
        <v>24</v>
      </c>
      <c r="E17" s="491">
        <f t="shared" si="0"/>
        <v>45455</v>
      </c>
      <c r="F17" s="288"/>
      <c r="G17" s="289"/>
      <c r="H17" s="261"/>
      <c r="I17" s="261"/>
      <c r="J17" s="261"/>
      <c r="K17" s="261"/>
      <c r="L17" s="261"/>
      <c r="M17" s="261"/>
      <c r="N17" s="261"/>
      <c r="O17" s="262"/>
      <c r="P17" s="116"/>
    </row>
    <row r="18" spans="1:18" s="114" customFormat="1" ht="15">
      <c r="A18" s="392"/>
      <c r="B18" s="629"/>
      <c r="C18" s="354"/>
      <c r="D18" s="363"/>
      <c r="E18" s="353"/>
      <c r="F18" s="310" t="s">
        <v>90</v>
      </c>
      <c r="G18" s="419"/>
      <c r="H18" s="389"/>
      <c r="I18" s="263" t="s">
        <v>42</v>
      </c>
      <c r="J18" s="263">
        <v>10</v>
      </c>
      <c r="K18" s="263"/>
      <c r="L18" s="263">
        <v>10</v>
      </c>
      <c r="M18" s="263">
        <v>13</v>
      </c>
      <c r="N18" s="263">
        <v>15</v>
      </c>
      <c r="O18" s="264"/>
      <c r="P18" s="117"/>
    </row>
    <row r="19" spans="1:18" s="114" customFormat="1" ht="18.75" customHeight="1">
      <c r="A19" s="359" t="s">
        <v>131</v>
      </c>
      <c r="B19" s="536" t="s">
        <v>198</v>
      </c>
      <c r="C19" s="323">
        <v>45459</v>
      </c>
      <c r="D19" s="361" t="s">
        <v>23</v>
      </c>
      <c r="E19" s="325">
        <f t="shared" si="0"/>
        <v>45461</v>
      </c>
      <c r="F19" s="327" t="s">
        <v>215</v>
      </c>
      <c r="G19" s="381" t="s">
        <v>216</v>
      </c>
      <c r="H19" s="254">
        <f>H15+7</f>
        <v>45467</v>
      </c>
      <c r="I19" s="350">
        <v>45456</v>
      </c>
      <c r="J19" s="254">
        <v>45449</v>
      </c>
      <c r="K19" s="254">
        <v>45452</v>
      </c>
      <c r="L19" s="254"/>
      <c r="M19" s="254">
        <v>45453</v>
      </c>
      <c r="N19" s="254"/>
      <c r="O19" s="255">
        <v>45451</v>
      </c>
      <c r="P19" s="115"/>
    </row>
    <row r="20" spans="1:18" s="114" customFormat="1" ht="15.75" customHeight="1">
      <c r="A20" s="549"/>
      <c r="B20" s="627"/>
      <c r="C20" s="559"/>
      <c r="D20" s="556"/>
      <c r="E20" s="560"/>
      <c r="F20" s="496" t="s">
        <v>208</v>
      </c>
      <c r="G20" s="386" t="s">
        <v>209</v>
      </c>
      <c r="H20" s="387">
        <f>H16+7</f>
        <v>45468</v>
      </c>
      <c r="I20" s="387" t="s">
        <v>42</v>
      </c>
      <c r="J20" s="387">
        <v>45449</v>
      </c>
      <c r="K20" s="387" t="s">
        <v>42</v>
      </c>
      <c r="L20" s="387">
        <v>45451</v>
      </c>
      <c r="M20" s="387">
        <v>45454</v>
      </c>
      <c r="N20" s="387" t="s">
        <v>42</v>
      </c>
      <c r="O20" s="401" t="s">
        <v>42</v>
      </c>
      <c r="P20" s="116"/>
    </row>
    <row r="21" spans="1:18" s="114" customFormat="1" ht="15">
      <c r="A21" s="486" t="s">
        <v>169</v>
      </c>
      <c r="B21" s="495" t="s">
        <v>204</v>
      </c>
      <c r="C21" s="489">
        <v>45460</v>
      </c>
      <c r="D21" s="504" t="s">
        <v>24</v>
      </c>
      <c r="E21" s="491">
        <f t="shared" si="0"/>
        <v>45462</v>
      </c>
      <c r="F21" s="299"/>
      <c r="G21" s="289"/>
      <c r="H21" s="497"/>
      <c r="I21" s="261"/>
      <c r="J21" s="261"/>
      <c r="K21" s="497"/>
      <c r="L21" s="506"/>
      <c r="M21" s="261"/>
      <c r="N21" s="497"/>
      <c r="O21" s="506"/>
      <c r="P21" s="510"/>
    </row>
    <row r="22" spans="1:18" s="114" customFormat="1" ht="15">
      <c r="A22" s="395"/>
      <c r="B22" s="396"/>
      <c r="C22" s="498"/>
      <c r="D22" s="363"/>
      <c r="E22" s="189"/>
      <c r="F22" s="310" t="s">
        <v>90</v>
      </c>
      <c r="G22" s="418"/>
      <c r="H22" s="351"/>
      <c r="I22" s="351" t="s">
        <v>42</v>
      </c>
      <c r="J22" s="351">
        <v>10</v>
      </c>
      <c r="K22" s="351"/>
      <c r="L22" s="351">
        <v>17</v>
      </c>
      <c r="M22" s="351">
        <v>13</v>
      </c>
      <c r="N22" s="351">
        <v>15</v>
      </c>
      <c r="O22" s="254"/>
      <c r="P22" s="117"/>
    </row>
    <row r="23" spans="1:18" s="114" customFormat="1" ht="21.75" customHeight="1">
      <c r="A23" s="359" t="s">
        <v>114</v>
      </c>
      <c r="B23" s="536" t="s">
        <v>201</v>
      </c>
      <c r="C23" s="323">
        <v>45466</v>
      </c>
      <c r="D23" s="361" t="s">
        <v>23</v>
      </c>
      <c r="E23" s="325">
        <f t="shared" si="0"/>
        <v>45468</v>
      </c>
      <c r="F23" s="327" t="s">
        <v>217</v>
      </c>
      <c r="G23" s="328" t="s">
        <v>148</v>
      </c>
      <c r="H23" s="254">
        <f>H19+7</f>
        <v>45474</v>
      </c>
      <c r="I23" s="254">
        <v>45463</v>
      </c>
      <c r="J23" s="254">
        <v>45456</v>
      </c>
      <c r="K23" s="254">
        <v>45459</v>
      </c>
      <c r="L23" s="254" t="s">
        <v>42</v>
      </c>
      <c r="M23" s="254">
        <v>45460</v>
      </c>
      <c r="N23" s="254" t="s">
        <v>42</v>
      </c>
      <c r="O23" s="378">
        <v>45458</v>
      </c>
      <c r="P23" s="115"/>
    </row>
    <row r="24" spans="1:18" s="114" customFormat="1" ht="15">
      <c r="A24" s="561"/>
      <c r="B24" s="554"/>
      <c r="C24" s="559"/>
      <c r="D24" s="556"/>
      <c r="E24" s="560"/>
      <c r="F24" s="485" t="s">
        <v>171</v>
      </c>
      <c r="G24" s="499" t="s">
        <v>210</v>
      </c>
      <c r="H24" s="387">
        <f>H20+7</f>
        <v>45475</v>
      </c>
      <c r="I24" s="387" t="s">
        <v>42</v>
      </c>
      <c r="J24" s="387">
        <v>45456</v>
      </c>
      <c r="K24" s="387" t="s">
        <v>42</v>
      </c>
      <c r="L24" s="387">
        <v>45458</v>
      </c>
      <c r="M24" s="387">
        <v>45461</v>
      </c>
      <c r="N24" s="387" t="s">
        <v>42</v>
      </c>
      <c r="O24" s="387" t="s">
        <v>42</v>
      </c>
      <c r="P24" s="116"/>
    </row>
    <row r="25" spans="1:18" ht="15">
      <c r="A25" s="494" t="s">
        <v>130</v>
      </c>
      <c r="B25" s="495" t="s">
        <v>193</v>
      </c>
      <c r="C25" s="489">
        <v>45467</v>
      </c>
      <c r="D25" s="504" t="s">
        <v>24</v>
      </c>
      <c r="E25" s="491">
        <f t="shared" si="0"/>
        <v>45469</v>
      </c>
      <c r="F25" s="537"/>
      <c r="G25" s="509"/>
      <c r="H25" s="507"/>
      <c r="I25" s="507"/>
      <c r="J25" s="508"/>
      <c r="K25" s="507"/>
      <c r="L25" s="507"/>
      <c r="M25" s="507"/>
      <c r="N25" s="507"/>
      <c r="O25" s="507"/>
    </row>
    <row r="26" spans="1:18" s="114" customFormat="1" ht="15">
      <c r="A26" s="395"/>
      <c r="B26" s="626"/>
      <c r="C26" s="498"/>
      <c r="D26" s="363"/>
      <c r="E26" s="189"/>
      <c r="F26" s="310" t="s">
        <v>90</v>
      </c>
      <c r="G26" s="418"/>
      <c r="H26" s="351"/>
      <c r="I26" s="351" t="s">
        <v>42</v>
      </c>
      <c r="J26" s="351">
        <v>10</v>
      </c>
      <c r="K26" s="351"/>
      <c r="L26" s="351">
        <v>17</v>
      </c>
      <c r="M26" s="351">
        <v>13</v>
      </c>
      <c r="N26" s="351">
        <v>15</v>
      </c>
      <c r="O26" s="254"/>
      <c r="P26" s="117"/>
    </row>
    <row r="27" spans="1:18" s="114" customFormat="1" ht="21.75" customHeight="1">
      <c r="A27" s="359" t="s">
        <v>131</v>
      </c>
      <c r="B27" s="536" t="s">
        <v>199</v>
      </c>
      <c r="C27" s="323">
        <v>45473</v>
      </c>
      <c r="D27" s="361" t="s">
        <v>23</v>
      </c>
      <c r="E27" s="325">
        <f t="shared" si="0"/>
        <v>45475</v>
      </c>
      <c r="F27" s="327" t="s">
        <v>90</v>
      </c>
      <c r="G27" s="328"/>
      <c r="H27" s="254">
        <f>H23+7</f>
        <v>45481</v>
      </c>
      <c r="I27" s="254">
        <v>45470</v>
      </c>
      <c r="J27" s="254">
        <v>45463</v>
      </c>
      <c r="K27" s="254">
        <v>45466</v>
      </c>
      <c r="L27" s="254" t="s">
        <v>42</v>
      </c>
      <c r="M27" s="254">
        <v>45467</v>
      </c>
      <c r="N27" s="254" t="s">
        <v>42</v>
      </c>
      <c r="O27" s="378">
        <v>45465</v>
      </c>
      <c r="P27" s="115"/>
    </row>
    <row r="28" spans="1:18" s="114" customFormat="1" ht="15">
      <c r="A28" s="561"/>
      <c r="B28" s="554"/>
      <c r="C28" s="559"/>
      <c r="D28" s="556"/>
      <c r="E28" s="560"/>
      <c r="F28" s="485" t="s">
        <v>186</v>
      </c>
      <c r="G28" s="499" t="s">
        <v>211</v>
      </c>
      <c r="H28" s="387">
        <f>H24+7</f>
        <v>45482</v>
      </c>
      <c r="I28" s="387" t="s">
        <v>42</v>
      </c>
      <c r="J28" s="387">
        <v>45462</v>
      </c>
      <c r="K28" s="387" t="s">
        <v>42</v>
      </c>
      <c r="L28" s="387">
        <v>45464</v>
      </c>
      <c r="M28" s="387">
        <v>45467</v>
      </c>
      <c r="N28" s="387" t="s">
        <v>42</v>
      </c>
      <c r="O28" s="387" t="s">
        <v>42</v>
      </c>
      <c r="P28" s="116"/>
    </row>
    <row r="29" spans="1:18" ht="15">
      <c r="A29" s="625" t="s">
        <v>169</v>
      </c>
      <c r="B29" s="495" t="s">
        <v>205</v>
      </c>
      <c r="C29" s="503">
        <v>45474</v>
      </c>
      <c r="D29" s="504" t="s">
        <v>24</v>
      </c>
      <c r="E29" s="491">
        <f t="shared" si="0"/>
        <v>45476</v>
      </c>
      <c r="F29" s="537"/>
      <c r="G29" s="509"/>
      <c r="H29" s="507"/>
      <c r="I29" s="507"/>
      <c r="J29" s="508"/>
      <c r="K29" s="507"/>
      <c r="L29" s="507"/>
      <c r="M29" s="507"/>
      <c r="N29" s="507"/>
      <c r="O29" s="507"/>
    </row>
    <row r="30" spans="1:18" ht="15">
      <c r="A30" s="540"/>
      <c r="B30" s="541"/>
      <c r="C30" s="543"/>
      <c r="D30" s="544"/>
      <c r="E30" s="544"/>
    </row>
    <row r="31" spans="1:18" ht="15">
      <c r="A31" s="377"/>
      <c r="B31" s="337"/>
      <c r="C31" s="338"/>
      <c r="D31" s="98"/>
      <c r="E31" s="98"/>
      <c r="F31" s="342"/>
      <c r="G31" s="343"/>
      <c r="H31" s="344"/>
      <c r="I31" s="344"/>
      <c r="J31" s="344"/>
      <c r="K31" s="344"/>
      <c r="L31" s="344"/>
      <c r="M31" s="344"/>
      <c r="N31" s="344"/>
      <c r="O31" s="344"/>
      <c r="P31" s="116"/>
      <c r="Q31" s="114"/>
      <c r="R31" s="114"/>
    </row>
    <row r="32" spans="1:18" ht="15">
      <c r="A32" s="336"/>
      <c r="B32" s="97"/>
      <c r="C32" s="98"/>
      <c r="D32" s="97"/>
      <c r="E32" s="98"/>
      <c r="F32" s="99"/>
      <c r="G32" s="282"/>
      <c r="H32" s="100"/>
      <c r="I32" s="100"/>
      <c r="J32" s="100"/>
      <c r="K32" s="100"/>
      <c r="L32" s="100"/>
      <c r="M32" s="100"/>
      <c r="N32" s="100"/>
      <c r="O32" s="100"/>
      <c r="P32" s="114"/>
      <c r="Q32" s="114"/>
      <c r="R32" s="114"/>
    </row>
    <row r="33" spans="1:16" ht="15">
      <c r="A33" s="97"/>
      <c r="B33" s="97"/>
      <c r="C33" s="98"/>
      <c r="D33" s="101"/>
      <c r="E33" s="98"/>
      <c r="F33" s="99"/>
      <c r="G33" s="282"/>
      <c r="H33" s="100"/>
      <c r="I33" s="100"/>
      <c r="J33" s="100"/>
      <c r="K33" s="100"/>
      <c r="L33" s="100"/>
      <c r="M33" s="100"/>
      <c r="N33" s="100"/>
      <c r="O33" s="67" t="s">
        <v>25</v>
      </c>
      <c r="P33" s="114"/>
    </row>
    <row r="34" spans="1:16" ht="15">
      <c r="A34" s="97"/>
      <c r="B34" s="73"/>
      <c r="C34" s="68"/>
      <c r="D34" s="71"/>
      <c r="E34" s="71"/>
      <c r="F34" s="120"/>
      <c r="G34" s="74"/>
      <c r="H34" s="74"/>
      <c r="I34" s="48"/>
      <c r="J34" s="75"/>
      <c r="K34" s="48"/>
      <c r="L34" s="48"/>
      <c r="M34" s="48"/>
      <c r="N34" s="48"/>
      <c r="O34" s="48"/>
    </row>
    <row r="35" spans="1:16" ht="15">
      <c r="A35" s="73" t="s">
        <v>26</v>
      </c>
      <c r="B35" s="72"/>
      <c r="C35" s="83"/>
      <c r="D35" s="83"/>
      <c r="E35" s="83"/>
      <c r="F35" s="120"/>
      <c r="G35" s="74"/>
      <c r="H35" s="74"/>
      <c r="I35" s="48"/>
      <c r="J35" s="75"/>
      <c r="K35" s="48"/>
      <c r="L35" s="48"/>
      <c r="M35" s="48"/>
      <c r="N35" s="48"/>
      <c r="O35" s="48"/>
    </row>
    <row r="36" spans="1:16" ht="15">
      <c r="A36" s="57" t="s">
        <v>89</v>
      </c>
      <c r="B36" s="81"/>
      <c r="C36" s="82"/>
      <c r="D36" s="82"/>
      <c r="E36" s="82"/>
      <c r="F36" s="120"/>
      <c r="G36" s="74"/>
      <c r="H36" s="74"/>
      <c r="I36" s="48"/>
      <c r="J36" s="75"/>
      <c r="K36" s="48"/>
      <c r="L36" s="48"/>
      <c r="M36" s="48"/>
      <c r="N36" s="48"/>
      <c r="O36" s="48"/>
    </row>
    <row r="37" spans="1:16" ht="15">
      <c r="A37" s="58" t="s">
        <v>27</v>
      </c>
      <c r="B37" s="76"/>
      <c r="C37" s="77"/>
      <c r="D37" s="78"/>
      <c r="E37" s="78"/>
      <c r="F37" s="79"/>
      <c r="G37" s="283"/>
      <c r="H37" s="80"/>
      <c r="I37" s="48"/>
      <c r="J37" s="75"/>
      <c r="K37" s="48"/>
      <c r="L37" s="48"/>
      <c r="M37" s="48"/>
      <c r="N37" s="48"/>
      <c r="O37" s="48"/>
    </row>
    <row r="38" spans="1:16" ht="15">
      <c r="A38" s="59" t="s">
        <v>28</v>
      </c>
      <c r="B38" s="123"/>
      <c r="C38" s="124"/>
      <c r="D38" s="78"/>
      <c r="E38" s="78"/>
      <c r="F38" s="87"/>
      <c r="G38" s="284"/>
      <c r="H38" s="74"/>
      <c r="I38" s="48"/>
      <c r="J38" s="75"/>
      <c r="K38" s="48"/>
      <c r="L38" s="48"/>
      <c r="M38" s="48"/>
      <c r="N38" s="48"/>
      <c r="O38" s="48"/>
    </row>
    <row r="39" spans="1:16" ht="15">
      <c r="A39" s="122"/>
      <c r="B39" s="88"/>
      <c r="C39" s="89"/>
      <c r="D39" s="90"/>
      <c r="E39" s="91"/>
      <c r="F39" s="70"/>
      <c r="G39" s="285"/>
      <c r="H39" s="80"/>
      <c r="I39" s="48"/>
      <c r="J39" s="75"/>
      <c r="K39" s="48"/>
      <c r="L39" s="48"/>
      <c r="M39" s="48"/>
      <c r="N39" s="48"/>
      <c r="O39" s="48"/>
    </row>
    <row r="40" spans="1:16" ht="15">
      <c r="A40" s="47" t="s">
        <v>69</v>
      </c>
      <c r="B40" s="92"/>
      <c r="C40" s="93"/>
      <c r="D40" s="94"/>
      <c r="E40" s="95"/>
      <c r="F40" s="79"/>
      <c r="G40" s="283"/>
      <c r="H40" s="74"/>
      <c r="I40" s="48"/>
      <c r="J40" s="75"/>
      <c r="K40" s="48"/>
      <c r="L40" s="48"/>
      <c r="M40" s="48"/>
      <c r="N40" s="48"/>
      <c r="O40" s="48"/>
    </row>
    <row r="41" spans="1:16" ht="15">
      <c r="A41" s="47" t="s">
        <v>70</v>
      </c>
    </row>
  </sheetData>
  <mergeCells count="12">
    <mergeCell ref="B1:O1"/>
    <mergeCell ref="B2:O2"/>
    <mergeCell ref="B3:O3"/>
    <mergeCell ref="B4:O4"/>
    <mergeCell ref="I7:O7"/>
    <mergeCell ref="A7:B9"/>
    <mergeCell ref="F8:G9"/>
    <mergeCell ref="H8:H9"/>
    <mergeCell ref="C8:C9"/>
    <mergeCell ref="E8:E9"/>
    <mergeCell ref="C7:D7"/>
    <mergeCell ref="F7:G7"/>
  </mergeCells>
  <hyperlinks>
    <hyperlink ref="A6" location="MENU!A1" display="BACK TO MENU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8"/>
  <sheetViews>
    <sheetView showGridLines="0" zoomScaleNormal="100" workbookViewId="0">
      <selection activeCell="C27" sqref="C27"/>
    </sheetView>
  </sheetViews>
  <sheetFormatPr defaultColWidth="8" defaultRowHeight="14.25"/>
  <cols>
    <col min="1" max="1" width="18.625" style="49" customWidth="1"/>
    <col min="2" max="2" width="12.625" style="49" customWidth="1"/>
    <col min="3" max="4" width="10.5" style="48" customWidth="1"/>
    <col min="5" max="5" width="6.5" style="48" customWidth="1"/>
    <col min="6" max="6" width="8.125" style="48" customWidth="1"/>
    <col min="7" max="7" width="33" style="281" bestFit="1" customWidth="1"/>
    <col min="8" max="8" width="13.625" style="49" bestFit="1" customWidth="1"/>
    <col min="9" max="9" width="7.5" style="48" bestFit="1" customWidth="1"/>
    <col min="10" max="14" width="14.5" style="48" customWidth="1"/>
    <col min="15" max="15" width="5.625" style="49" bestFit="1" customWidth="1"/>
    <col min="16" max="16384" width="8" style="48"/>
  </cols>
  <sheetData>
    <row r="2" spans="1:20" ht="18">
      <c r="A2" s="173"/>
      <c r="B2" s="650" t="s">
        <v>0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20" ht="18">
      <c r="A3" s="174"/>
      <c r="B3" s="651" t="s">
        <v>9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20" ht="18">
      <c r="B4" s="652" t="s">
        <v>11</v>
      </c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</row>
    <row r="5" spans="1:20" ht="15">
      <c r="G5" s="60"/>
      <c r="H5" s="167"/>
    </row>
    <row r="6" spans="1:20" ht="15">
      <c r="A6" s="162" t="s">
        <v>10</v>
      </c>
      <c r="B6" s="61"/>
      <c r="C6" s="62"/>
      <c r="D6" s="62"/>
      <c r="E6" s="62"/>
      <c r="F6" s="62"/>
      <c r="G6" s="280"/>
      <c r="H6" s="61"/>
      <c r="I6" s="63"/>
      <c r="J6" s="62"/>
      <c r="K6" s="62"/>
      <c r="M6" s="64"/>
      <c r="N6" s="65"/>
    </row>
    <row r="7" spans="1:20" ht="15" customHeight="1">
      <c r="A7" s="655" t="s">
        <v>31</v>
      </c>
      <c r="B7" s="656"/>
      <c r="C7" s="659" t="s">
        <v>32</v>
      </c>
      <c r="D7" s="660"/>
      <c r="E7" s="661"/>
      <c r="F7" s="219" t="s">
        <v>12</v>
      </c>
      <c r="G7" s="662" t="s">
        <v>13</v>
      </c>
      <c r="H7" s="656"/>
      <c r="I7" s="296" t="s">
        <v>86</v>
      </c>
      <c r="J7" s="663" t="s">
        <v>12</v>
      </c>
      <c r="K7" s="664"/>
      <c r="L7" s="664"/>
      <c r="M7" s="664"/>
      <c r="N7" s="665"/>
    </row>
    <row r="8" spans="1:20" ht="30">
      <c r="A8" s="657"/>
      <c r="B8" s="658"/>
      <c r="C8" s="217" t="s">
        <v>14</v>
      </c>
      <c r="D8" s="218" t="s">
        <v>15</v>
      </c>
      <c r="E8" s="216"/>
      <c r="F8" s="220" t="s">
        <v>16</v>
      </c>
      <c r="G8" s="653" t="s">
        <v>17</v>
      </c>
      <c r="H8" s="654"/>
      <c r="I8" s="222" t="s">
        <v>12</v>
      </c>
      <c r="J8" s="221" t="s">
        <v>18</v>
      </c>
      <c r="K8" s="221" t="s">
        <v>19</v>
      </c>
      <c r="L8" s="295" t="s">
        <v>20</v>
      </c>
      <c r="M8" s="221" t="s">
        <v>21</v>
      </c>
      <c r="N8" s="223" t="s">
        <v>22</v>
      </c>
      <c r="P8" s="247"/>
    </row>
    <row r="9" spans="1:20" ht="15.75">
      <c r="A9" s="395"/>
      <c r="B9" s="405"/>
      <c r="C9" s="406"/>
      <c r="D9" s="409"/>
      <c r="E9" s="360"/>
      <c r="F9" s="352"/>
      <c r="G9" s="333" t="s">
        <v>90</v>
      </c>
      <c r="H9" s="331"/>
      <c r="I9" s="329">
        <v>45393</v>
      </c>
      <c r="J9" s="257"/>
      <c r="K9" s="257">
        <f>I9+11</f>
        <v>45404</v>
      </c>
      <c r="L9" s="330">
        <f>I9+15</f>
        <v>45408</v>
      </c>
      <c r="M9" s="257">
        <f>I9+18</f>
        <v>45411</v>
      </c>
      <c r="N9" s="259">
        <f>K9+7</f>
        <v>45411</v>
      </c>
      <c r="O9" s="224" t="s">
        <v>71</v>
      </c>
      <c r="P9" s="247"/>
      <c r="S9" s="247"/>
    </row>
    <row r="10" spans="1:20" ht="15.75">
      <c r="A10" s="359" t="str">
        <f>'Persian Gulf via SIN'!A11</f>
        <v>SAN LORENZO</v>
      </c>
      <c r="B10" s="379" t="str">
        <f>'Persian Gulf via SIN'!B11</f>
        <v>259S</v>
      </c>
      <c r="C10" s="407"/>
      <c r="D10" s="412">
        <f>'Persian Gulf via SIN'!C11</f>
        <v>45450</v>
      </c>
      <c r="E10" s="361" t="s">
        <v>23</v>
      </c>
      <c r="F10" s="380">
        <f t="shared" ref="F10:F19" si="0">D10+2</f>
        <v>45452</v>
      </c>
      <c r="G10" s="326" t="s">
        <v>90</v>
      </c>
      <c r="H10" s="290"/>
      <c r="I10" s="334">
        <v>45393</v>
      </c>
      <c r="J10" s="265">
        <f>I10+9</f>
        <v>45402</v>
      </c>
      <c r="K10" s="265">
        <f>I10+13</f>
        <v>45406</v>
      </c>
      <c r="L10" s="198">
        <f>I10+17</f>
        <v>45410</v>
      </c>
      <c r="M10" s="206">
        <f>I10+20</f>
        <v>45413</v>
      </c>
      <c r="N10" s="266">
        <f>K10+7</f>
        <v>45413</v>
      </c>
      <c r="O10" s="168" t="s">
        <v>72</v>
      </c>
      <c r="P10" s="247"/>
      <c r="Q10" s="247"/>
      <c r="S10" s="247"/>
      <c r="T10" s="247"/>
    </row>
    <row r="11" spans="1:20" ht="15.75">
      <c r="A11" s="549"/>
      <c r="B11" s="550"/>
      <c r="C11" s="551"/>
      <c r="D11" s="552">
        <f>'Persian Gulf via SIN'!C12</f>
        <v>0</v>
      </c>
      <c r="E11" s="556" t="s">
        <v>24</v>
      </c>
      <c r="F11" s="564">
        <f t="shared" si="0"/>
        <v>2</v>
      </c>
      <c r="G11" s="326"/>
      <c r="H11" s="290"/>
      <c r="I11" s="334"/>
      <c r="J11" s="265"/>
      <c r="K11" s="265"/>
      <c r="L11" s="198"/>
      <c r="M11" s="206"/>
      <c r="N11" s="266"/>
      <c r="O11" s="168"/>
      <c r="P11" s="247"/>
      <c r="Q11" s="247"/>
      <c r="S11" s="247"/>
      <c r="T11" s="247"/>
    </row>
    <row r="12" spans="1:20" ht="15">
      <c r="A12" s="486" t="str">
        <f>'Persian Gulf via SIN'!A13</f>
        <v>AN HAI</v>
      </c>
      <c r="B12" s="487" t="str">
        <f>'Persian Gulf via SIN'!B13</f>
        <v>016S</v>
      </c>
      <c r="C12" s="488"/>
      <c r="D12" s="489">
        <f>'Persian Gulf via SIN'!C13</f>
        <v>45446</v>
      </c>
      <c r="E12" s="493" t="s">
        <v>24</v>
      </c>
      <c r="F12" s="491">
        <f>D12+2</f>
        <v>45448</v>
      </c>
      <c r="G12" s="332"/>
      <c r="H12" s="300"/>
      <c r="I12" s="267"/>
      <c r="J12" s="268"/>
      <c r="K12" s="268"/>
      <c r="L12" s="226"/>
      <c r="M12" s="227"/>
      <c r="N12" s="269"/>
    </row>
    <row r="13" spans="1:20" ht="15">
      <c r="A13" s="395"/>
      <c r="B13" s="396"/>
      <c r="C13" s="411"/>
      <c r="D13" s="360"/>
      <c r="E13" s="360"/>
      <c r="F13" s="353"/>
      <c r="G13" s="333" t="s">
        <v>90</v>
      </c>
      <c r="H13" s="331"/>
      <c r="I13" s="329">
        <f>I9+7</f>
        <v>45400</v>
      </c>
      <c r="J13" s="257"/>
      <c r="K13" s="257">
        <f>I13+11</f>
        <v>45411</v>
      </c>
      <c r="L13" s="330">
        <f>I13+15</f>
        <v>45415</v>
      </c>
      <c r="M13" s="257">
        <f>I13+18</f>
        <v>45418</v>
      </c>
      <c r="N13" s="259">
        <f>K13+7</f>
        <v>45418</v>
      </c>
      <c r="O13" s="224"/>
    </row>
    <row r="14" spans="1:20" ht="15">
      <c r="A14" s="359" t="str">
        <f>'Persian Gulf via SIN'!A15</f>
        <v>CAPE FAWLEY</v>
      </c>
      <c r="B14" s="536" t="str">
        <f>'Persian Gulf via SIN'!B15</f>
        <v>125S</v>
      </c>
      <c r="C14" s="410"/>
      <c r="D14" s="391">
        <f>D10+7</f>
        <v>45457</v>
      </c>
      <c r="E14" s="361" t="s">
        <v>23</v>
      </c>
      <c r="F14" s="325">
        <f t="shared" si="0"/>
        <v>45459</v>
      </c>
      <c r="G14" s="326" t="s">
        <v>90</v>
      </c>
      <c r="H14" s="301"/>
      <c r="I14" s="309">
        <f>I10+7</f>
        <v>45400</v>
      </c>
      <c r="J14" s="265">
        <f>I14+9</f>
        <v>45409</v>
      </c>
      <c r="K14" s="265">
        <f>I14+13</f>
        <v>45413</v>
      </c>
      <c r="L14" s="198">
        <f>I14+17</f>
        <v>45417</v>
      </c>
      <c r="M14" s="206">
        <f>I14+20</f>
        <v>45420</v>
      </c>
      <c r="N14" s="266">
        <f>K14+7</f>
        <v>45420</v>
      </c>
      <c r="O14" s="225"/>
    </row>
    <row r="15" spans="1:20" ht="15">
      <c r="A15" s="549"/>
      <c r="B15" s="554"/>
      <c r="C15" s="555"/>
      <c r="D15" s="556">
        <f>D11+7</f>
        <v>7</v>
      </c>
      <c r="E15" s="556" t="s">
        <v>24</v>
      </c>
      <c r="F15" s="565">
        <f t="shared" si="0"/>
        <v>9</v>
      </c>
      <c r="G15" s="310"/>
      <c r="H15" s="301"/>
      <c r="I15" s="309"/>
      <c r="J15" s="265"/>
      <c r="K15" s="265"/>
      <c r="L15" s="198"/>
      <c r="M15" s="206"/>
      <c r="N15" s="266"/>
      <c r="O15" s="225"/>
    </row>
    <row r="16" spans="1:20" ht="15">
      <c r="A16" s="494" t="str">
        <f>'Persian Gulf via SIN'!A17</f>
        <v>SINAR SUNDA</v>
      </c>
      <c r="B16" s="495" t="str">
        <f>'Persian Gulf via SIN'!B17</f>
        <v>167S</v>
      </c>
      <c r="C16" s="492"/>
      <c r="D16" s="489">
        <f>'Persian Gulf via SIN'!C17</f>
        <v>45453</v>
      </c>
      <c r="E16" s="493" t="s">
        <v>24</v>
      </c>
      <c r="F16" s="491">
        <f>D16+2</f>
        <v>45455</v>
      </c>
      <c r="G16" s="332"/>
      <c r="H16" s="300"/>
      <c r="I16" s="268"/>
      <c r="J16" s="268"/>
      <c r="K16" s="268"/>
      <c r="L16" s="226"/>
      <c r="M16" s="227"/>
      <c r="N16" s="269"/>
    </row>
    <row r="17" spans="1:15" ht="15">
      <c r="A17" s="392"/>
      <c r="B17" s="408"/>
      <c r="C17" s="393"/>
      <c r="D17" s="354"/>
      <c r="E17" s="363"/>
      <c r="F17" s="353"/>
      <c r="G17" s="333" t="s">
        <v>90</v>
      </c>
      <c r="H17" s="420"/>
      <c r="I17" s="311">
        <f>I13+7</f>
        <v>45407</v>
      </c>
      <c r="J17" s="287"/>
      <c r="K17" s="311">
        <f>I17+11</f>
        <v>45418</v>
      </c>
      <c r="L17" s="311">
        <f>I17+15</f>
        <v>45422</v>
      </c>
      <c r="M17" s="311">
        <f>I17+18</f>
        <v>45425</v>
      </c>
      <c r="N17" s="311">
        <f>K17+7</f>
        <v>45425</v>
      </c>
      <c r="O17" s="532"/>
    </row>
    <row r="18" spans="1:15" ht="15">
      <c r="A18" s="359" t="str">
        <f>'Persian Gulf via SIN'!A19</f>
        <v>SAN LORENZO</v>
      </c>
      <c r="B18" s="379" t="str">
        <f>'Persian Gulf via SIN'!B19</f>
        <v>260S</v>
      </c>
      <c r="C18" s="394"/>
      <c r="D18" s="323">
        <f>D14+7</f>
        <v>45464</v>
      </c>
      <c r="E18" s="361" t="s">
        <v>23</v>
      </c>
      <c r="F18" s="325">
        <f t="shared" si="0"/>
        <v>45466</v>
      </c>
      <c r="G18" s="326" t="s">
        <v>90</v>
      </c>
      <c r="H18" s="335"/>
      <c r="I18" s="309">
        <f>I14+7</f>
        <v>45407</v>
      </c>
      <c r="J18" s="265">
        <f>I18+9</f>
        <v>45416</v>
      </c>
      <c r="K18" s="265">
        <f>I18+13</f>
        <v>45420</v>
      </c>
      <c r="L18" s="198">
        <f>I18+17</f>
        <v>45424</v>
      </c>
      <c r="M18" s="206">
        <f>I18+20</f>
        <v>45427</v>
      </c>
      <c r="N18" s="266">
        <f>K18+7</f>
        <v>45427</v>
      </c>
      <c r="O18" s="168"/>
    </row>
    <row r="19" spans="1:15" ht="15">
      <c r="A19" s="549"/>
      <c r="B19" s="550"/>
      <c r="C19" s="558"/>
      <c r="D19" s="559">
        <f>D15+7</f>
        <v>14</v>
      </c>
      <c r="E19" s="556" t="s">
        <v>24</v>
      </c>
      <c r="F19" s="560">
        <f t="shared" si="0"/>
        <v>16</v>
      </c>
      <c r="G19" s="511"/>
      <c r="H19" s="512"/>
      <c r="I19" s="513"/>
      <c r="J19" s="514"/>
      <c r="K19" s="514"/>
      <c r="L19" s="341"/>
      <c r="M19" s="514"/>
      <c r="N19" s="515"/>
    </row>
    <row r="20" spans="1:15" ht="15">
      <c r="A20" s="494" t="str">
        <f>'Persian Gulf via SIN'!A21</f>
        <v>AN HAI</v>
      </c>
      <c r="B20" s="495" t="str">
        <f>'Persian Gulf via SIN'!B21</f>
        <v>017S</v>
      </c>
      <c r="C20" s="500"/>
      <c r="D20" s="505">
        <f>'Persian Gulf via SIN'!C21</f>
        <v>45460</v>
      </c>
      <c r="E20" s="504" t="s">
        <v>24</v>
      </c>
      <c r="F20" s="491">
        <f>D20+2</f>
        <v>45462</v>
      </c>
      <c r="G20" s="332"/>
      <c r="H20" s="340"/>
      <c r="I20" s="268"/>
      <c r="J20" s="268"/>
      <c r="K20" s="268"/>
      <c r="L20" s="341"/>
      <c r="M20" s="268"/>
      <c r="N20" s="528"/>
    </row>
    <row r="21" spans="1:15" ht="15">
      <c r="A21" s="395"/>
      <c r="B21" s="405"/>
      <c r="C21" s="393"/>
      <c r="D21" s="498"/>
      <c r="E21" s="363"/>
      <c r="F21" s="196"/>
      <c r="G21" s="333" t="s">
        <v>90</v>
      </c>
      <c r="H21" s="518"/>
      <c r="I21" s="256">
        <f>I17+7</f>
        <v>45414</v>
      </c>
      <c r="J21" s="257"/>
      <c r="K21" s="257">
        <f>I21+11</f>
        <v>45425</v>
      </c>
      <c r="L21" s="258">
        <f>I21+15</f>
        <v>45429</v>
      </c>
      <c r="M21" s="257">
        <f>I21+18</f>
        <v>45432</v>
      </c>
      <c r="N21" s="259">
        <f>K21+7</f>
        <v>45432</v>
      </c>
      <c r="O21" s="224"/>
    </row>
    <row r="22" spans="1:15" ht="15">
      <c r="A22" s="359" t="str">
        <f>'Persian Gulf via SIN'!A23</f>
        <v>CAPE FAWLEY</v>
      </c>
      <c r="B22" s="379" t="str">
        <f>'Persian Gulf via SIN'!B23</f>
        <v>126S</v>
      </c>
      <c r="C22" s="394"/>
      <c r="D22" s="323">
        <f>D18+7</f>
        <v>45471</v>
      </c>
      <c r="E22" s="361" t="s">
        <v>23</v>
      </c>
      <c r="F22" s="325">
        <f>D22+2</f>
        <v>45473</v>
      </c>
      <c r="G22" s="326" t="s">
        <v>90</v>
      </c>
      <c r="H22" s="290"/>
      <c r="I22" s="270">
        <f>I18+7</f>
        <v>45414</v>
      </c>
      <c r="J22" s="265">
        <f>I22+9</f>
        <v>45423</v>
      </c>
      <c r="K22" s="265">
        <f>I22+13</f>
        <v>45427</v>
      </c>
      <c r="L22" s="198">
        <f>I22+17</f>
        <v>45431</v>
      </c>
      <c r="M22" s="206">
        <f>I22+20</f>
        <v>45434</v>
      </c>
      <c r="N22" s="266">
        <f>K22+7</f>
        <v>45434</v>
      </c>
      <c r="O22" s="168"/>
    </row>
    <row r="23" spans="1:15" ht="15">
      <c r="A23" s="561"/>
      <c r="B23" s="562"/>
      <c r="C23" s="563"/>
      <c r="D23" s="559">
        <f>D19+7</f>
        <v>21</v>
      </c>
      <c r="E23" s="556" t="s">
        <v>24</v>
      </c>
      <c r="F23" s="560">
        <f>D23+2</f>
        <v>23</v>
      </c>
      <c r="G23" s="511"/>
      <c r="H23" s="512"/>
      <c r="I23" s="513"/>
      <c r="J23" s="514"/>
      <c r="K23" s="514"/>
      <c r="L23" s="341"/>
      <c r="M23" s="514"/>
      <c r="N23" s="529"/>
    </row>
    <row r="24" spans="1:15" ht="15">
      <c r="A24" s="494" t="str">
        <f>'Persian Gulf via SIN'!A25</f>
        <v>SINAR SUNDA</v>
      </c>
      <c r="B24" s="495" t="str">
        <f>'Persian Gulf via SIN'!B25</f>
        <v>168S</v>
      </c>
      <c r="C24" s="502"/>
      <c r="D24" s="503">
        <f>'Persian Gulf via SIN'!C25</f>
        <v>45467</v>
      </c>
      <c r="E24" s="504" t="s">
        <v>24</v>
      </c>
      <c r="F24" s="491">
        <f>D24+2</f>
        <v>45469</v>
      </c>
      <c r="G24" s="332"/>
      <c r="H24" s="340"/>
      <c r="I24" s="267"/>
      <c r="J24" s="267"/>
      <c r="K24" s="267"/>
      <c r="L24" s="530"/>
      <c r="M24" s="267"/>
      <c r="N24" s="530"/>
      <c r="O24" s="531"/>
    </row>
    <row r="25" spans="1:15" ht="15">
      <c r="A25" s="395"/>
      <c r="B25" s="405"/>
      <c r="C25" s="393"/>
      <c r="D25" s="498"/>
      <c r="E25" s="363"/>
      <c r="F25" s="196"/>
      <c r="G25" s="333" t="s">
        <v>90</v>
      </c>
      <c r="H25" s="518"/>
      <c r="I25" s="256">
        <f>I21+7</f>
        <v>45421</v>
      </c>
      <c r="J25" s="257"/>
      <c r="K25" s="257">
        <f>I25+11</f>
        <v>45432</v>
      </c>
      <c r="L25" s="258">
        <f>I25+15</f>
        <v>45436</v>
      </c>
      <c r="M25" s="257">
        <f>I25+18</f>
        <v>45439</v>
      </c>
      <c r="N25" s="259">
        <f>K25+7</f>
        <v>45439</v>
      </c>
      <c r="O25" s="224"/>
    </row>
    <row r="26" spans="1:15" ht="15">
      <c r="A26" s="359" t="str">
        <f>'Persian Gulf via SIN'!A27</f>
        <v>SAN LORENZO</v>
      </c>
      <c r="B26" s="379" t="str">
        <f>'Persian Gulf via SIN'!B27</f>
        <v>261S</v>
      </c>
      <c r="C26" s="394"/>
      <c r="D26" s="323">
        <f>D22+7</f>
        <v>45478</v>
      </c>
      <c r="E26" s="361" t="s">
        <v>23</v>
      </c>
      <c r="F26" s="325">
        <f>D26+2</f>
        <v>45480</v>
      </c>
      <c r="G26" s="326" t="s">
        <v>90</v>
      </c>
      <c r="H26" s="290"/>
      <c r="I26" s="270">
        <f>I22+7</f>
        <v>45421</v>
      </c>
      <c r="J26" s="265">
        <f>I26+9</f>
        <v>45430</v>
      </c>
      <c r="K26" s="265">
        <f>I26+13</f>
        <v>45434</v>
      </c>
      <c r="L26" s="198">
        <f>I26+17</f>
        <v>45438</v>
      </c>
      <c r="M26" s="206">
        <f>I26+20</f>
        <v>45441</v>
      </c>
      <c r="N26" s="266">
        <f>K26+7</f>
        <v>45441</v>
      </c>
      <c r="O26" s="168"/>
    </row>
    <row r="27" spans="1:15" ht="15">
      <c r="A27" s="561"/>
      <c r="B27" s="562"/>
      <c r="C27" s="563"/>
      <c r="D27" s="559">
        <f>D23+7</f>
        <v>28</v>
      </c>
      <c r="E27" s="556" t="s">
        <v>24</v>
      </c>
      <c r="F27" s="560">
        <f>D27+2</f>
        <v>30</v>
      </c>
      <c r="G27" s="511"/>
      <c r="H27" s="512"/>
      <c r="I27" s="513"/>
      <c r="J27" s="514"/>
      <c r="K27" s="514"/>
      <c r="L27" s="341"/>
      <c r="M27" s="514"/>
      <c r="N27" s="529"/>
    </row>
    <row r="28" spans="1:15" ht="15">
      <c r="A28" s="494" t="str">
        <f>'Persian Gulf via SIN'!A29</f>
        <v>AN HAI</v>
      </c>
      <c r="B28" s="495" t="str">
        <f>'Persian Gulf via SIN'!B29</f>
        <v>018S</v>
      </c>
      <c r="C28" s="502"/>
      <c r="D28" s="503">
        <f>'Persian Gulf via SIN'!C29</f>
        <v>45474</v>
      </c>
      <c r="E28" s="504" t="s">
        <v>24</v>
      </c>
      <c r="F28" s="491">
        <f>D28+2</f>
        <v>45476</v>
      </c>
      <c r="G28" s="332"/>
      <c r="H28" s="340"/>
      <c r="I28" s="267"/>
      <c r="J28" s="267"/>
      <c r="K28" s="267"/>
      <c r="L28" s="530"/>
      <c r="M28" s="267"/>
      <c r="N28" s="530"/>
      <c r="O28" s="531"/>
    </row>
    <row r="29" spans="1:15" ht="15">
      <c r="A29" s="540"/>
      <c r="B29" s="541"/>
      <c r="C29" s="542"/>
      <c r="D29" s="543"/>
      <c r="E29" s="544"/>
      <c r="F29" s="544"/>
      <c r="G29" s="339"/>
      <c r="H29" s="340"/>
      <c r="I29" s="546"/>
      <c r="J29" s="546"/>
      <c r="K29" s="546"/>
      <c r="L29" s="341"/>
      <c r="M29" s="546"/>
      <c r="N29" s="341"/>
    </row>
    <row r="30" spans="1:15" ht="15">
      <c r="A30" s="516"/>
      <c r="B30" s="517"/>
      <c r="C30" s="50"/>
      <c r="D30" s="51"/>
      <c r="E30" s="52"/>
      <c r="F30" s="51"/>
      <c r="G30" s="525"/>
      <c r="H30" s="526"/>
      <c r="I30" s="527"/>
      <c r="J30" s="53"/>
      <c r="K30" s="53"/>
      <c r="L30" s="54"/>
      <c r="M30" s="55"/>
    </row>
    <row r="31" spans="1:15">
      <c r="H31" s="48"/>
      <c r="L31" s="66"/>
      <c r="M31" s="66"/>
      <c r="N31" s="67" t="s">
        <v>25</v>
      </c>
    </row>
    <row r="32" spans="1:15" ht="15">
      <c r="A32" s="73" t="s">
        <v>26</v>
      </c>
      <c r="B32" s="73"/>
      <c r="C32" s="68"/>
      <c r="D32" s="68"/>
      <c r="E32" s="71"/>
      <c r="F32" s="71"/>
      <c r="G32" s="120"/>
      <c r="H32" s="74"/>
      <c r="I32" s="56"/>
      <c r="J32" s="75"/>
      <c r="K32" s="75"/>
    </row>
    <row r="33" spans="1:11" ht="15">
      <c r="A33" s="57" t="s">
        <v>89</v>
      </c>
      <c r="B33" s="76"/>
      <c r="C33" s="77"/>
      <c r="D33" s="77"/>
      <c r="E33" s="78"/>
      <c r="F33" s="78"/>
      <c r="G33" s="79"/>
      <c r="H33" s="283"/>
      <c r="I33" s="80"/>
      <c r="J33" s="75"/>
      <c r="K33" s="75"/>
    </row>
    <row r="34" spans="1:11" ht="15">
      <c r="A34" s="58" t="s">
        <v>27</v>
      </c>
      <c r="B34" s="81"/>
      <c r="C34" s="82"/>
      <c r="D34" s="82"/>
      <c r="E34" s="82"/>
      <c r="F34" s="82"/>
      <c r="G34" s="120"/>
      <c r="H34" s="74"/>
      <c r="I34" s="74"/>
      <c r="J34" s="75"/>
      <c r="K34" s="75"/>
    </row>
    <row r="35" spans="1:11" ht="15">
      <c r="A35" s="59" t="s">
        <v>28</v>
      </c>
      <c r="B35" s="72"/>
      <c r="C35" s="83"/>
      <c r="D35" s="83"/>
      <c r="E35" s="83"/>
      <c r="F35" s="83"/>
      <c r="G35" s="120"/>
      <c r="H35" s="74"/>
      <c r="I35" s="74"/>
      <c r="J35" s="75"/>
      <c r="K35" s="75"/>
    </row>
    <row r="36" spans="1:11" ht="15">
      <c r="A36" s="84"/>
      <c r="B36" s="85"/>
      <c r="C36" s="85"/>
      <c r="D36" s="86"/>
      <c r="E36" s="78"/>
      <c r="F36" s="78"/>
      <c r="G36" s="87"/>
      <c r="H36" s="284"/>
      <c r="I36" s="74"/>
      <c r="J36" s="75"/>
      <c r="K36" s="75"/>
    </row>
    <row r="37" spans="1:11" ht="15">
      <c r="A37" s="47" t="s">
        <v>69</v>
      </c>
      <c r="B37" s="88"/>
      <c r="C37" s="89"/>
      <c r="D37" s="89"/>
      <c r="E37" s="90"/>
      <c r="F37" s="91"/>
      <c r="G37" s="70"/>
      <c r="H37" s="285"/>
      <c r="I37" s="80"/>
      <c r="J37" s="75"/>
      <c r="K37" s="75"/>
    </row>
    <row r="38" spans="1:11" ht="15">
      <c r="A38" s="47" t="s">
        <v>70</v>
      </c>
      <c r="B38" s="92"/>
      <c r="C38" s="93"/>
      <c r="D38" s="93"/>
      <c r="E38" s="94"/>
      <c r="F38" s="95"/>
      <c r="G38" s="79"/>
      <c r="H38" s="283"/>
      <c r="I38" s="74"/>
      <c r="J38" s="75"/>
      <c r="K38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Normal="100" workbookViewId="0">
      <selection activeCell="H20" sqref="H20"/>
    </sheetView>
  </sheetViews>
  <sheetFormatPr defaultColWidth="8" defaultRowHeight="14.25"/>
  <cols>
    <col min="1" max="1" width="20.125" style="119" customWidth="1"/>
    <col min="2" max="2" width="9.75" style="145" bestFit="1" customWidth="1"/>
    <col min="3" max="3" width="9.625" style="145" customWidth="1"/>
    <col min="4" max="4" width="8.5" style="185" customWidth="1"/>
    <col min="5" max="5" width="6.625" style="185" customWidth="1"/>
    <col min="6" max="6" width="9.75" style="185" customWidth="1"/>
    <col min="7" max="7" width="21.125" style="71" bestFit="1" customWidth="1"/>
    <col min="8" max="8" width="13.125" style="71" customWidth="1"/>
    <col min="9" max="9" width="10.625" style="136" bestFit="1" customWidth="1"/>
    <col min="10" max="10" width="15.625" style="136" customWidth="1"/>
    <col min="11" max="14" width="15.625" style="71" customWidth="1"/>
    <col min="15" max="15" width="8.125" style="71" customWidth="1"/>
    <col min="16" max="16" width="5" style="71" customWidth="1"/>
    <col min="17" max="17" width="6.75" style="71" customWidth="1"/>
    <col min="18" max="16384" width="8" style="71"/>
  </cols>
  <sheetData>
    <row r="1" spans="1:17" ht="18">
      <c r="A1" s="179"/>
      <c r="B1" s="666" t="s"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179"/>
    </row>
    <row r="2" spans="1:17" ht="18">
      <c r="A2" s="180"/>
      <c r="B2" s="667" t="s">
        <v>47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180"/>
    </row>
    <row r="3" spans="1:17" ht="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7" ht="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7" ht="15">
      <c r="A5" s="135"/>
      <c r="B5" s="128"/>
      <c r="C5" s="128"/>
      <c r="D5" s="129"/>
      <c r="E5" s="129"/>
      <c r="F5" s="129"/>
      <c r="G5" s="132"/>
      <c r="H5" s="132"/>
      <c r="I5" s="133"/>
      <c r="J5" s="133"/>
      <c r="K5" s="134"/>
    </row>
    <row r="6" spans="1:17" ht="15">
      <c r="A6" s="164" t="s">
        <v>10</v>
      </c>
      <c r="B6" s="128"/>
      <c r="C6" s="128"/>
      <c r="D6" s="129"/>
      <c r="E6" s="129"/>
      <c r="F6" s="129"/>
      <c r="M6" s="137"/>
      <c r="N6" s="138"/>
    </row>
    <row r="7" spans="1:17" ht="15">
      <c r="A7" s="655" t="s">
        <v>31</v>
      </c>
      <c r="B7" s="662"/>
      <c r="C7" s="659" t="s">
        <v>32</v>
      </c>
      <c r="D7" s="660"/>
      <c r="E7" s="661"/>
      <c r="F7" s="219" t="s">
        <v>12</v>
      </c>
      <c r="G7" s="655" t="s">
        <v>13</v>
      </c>
      <c r="H7" s="662"/>
      <c r="I7" s="202" t="s">
        <v>86</v>
      </c>
      <c r="J7" s="671" t="s">
        <v>12</v>
      </c>
      <c r="K7" s="671"/>
      <c r="L7" s="671"/>
      <c r="M7" s="671"/>
      <c r="N7" s="672"/>
    </row>
    <row r="8" spans="1:17" ht="30">
      <c r="A8" s="657"/>
      <c r="B8" s="668"/>
      <c r="C8" s="217" t="s">
        <v>14</v>
      </c>
      <c r="D8" s="218" t="s">
        <v>15</v>
      </c>
      <c r="E8" s="216"/>
      <c r="F8" s="220" t="s">
        <v>16</v>
      </c>
      <c r="G8" s="669" t="s">
        <v>17</v>
      </c>
      <c r="H8" s="670"/>
      <c r="I8" s="201" t="s">
        <v>12</v>
      </c>
      <c r="J8" s="203" t="s">
        <v>48</v>
      </c>
      <c r="K8" s="207" t="s">
        <v>49</v>
      </c>
      <c r="L8" s="211" t="s">
        <v>50</v>
      </c>
      <c r="M8" s="210" t="s">
        <v>51</v>
      </c>
      <c r="N8" s="210" t="s">
        <v>52</v>
      </c>
    </row>
    <row r="9" spans="1:17" ht="15.75">
      <c r="A9" s="395"/>
      <c r="B9" s="405"/>
      <c r="C9" s="406"/>
      <c r="D9" s="409"/>
      <c r="E9" s="360"/>
      <c r="F9" s="363"/>
      <c r="G9" s="524" t="s">
        <v>189</v>
      </c>
      <c r="H9" s="421" t="s">
        <v>218</v>
      </c>
      <c r="I9" s="199">
        <v>45453</v>
      </c>
      <c r="J9" s="204">
        <v>45434</v>
      </c>
      <c r="K9" s="204">
        <v>45436</v>
      </c>
      <c r="L9" s="208" t="s">
        <v>42</v>
      </c>
      <c r="M9" s="204">
        <v>45439</v>
      </c>
      <c r="N9" s="204">
        <v>45442</v>
      </c>
      <c r="O9" s="197" t="s">
        <v>78</v>
      </c>
      <c r="P9" s="247"/>
      <c r="Q9" s="247"/>
    </row>
    <row r="10" spans="1:17" ht="15.75">
      <c r="A10" s="359" t="str">
        <f>'Persian Gulf via SIN'!A11</f>
        <v>SAN LORENZO</v>
      </c>
      <c r="B10" s="359" t="str">
        <f>'Persian Gulf via SIN'!B11</f>
        <v>259S</v>
      </c>
      <c r="C10" s="407"/>
      <c r="D10" s="412">
        <f>'RED SEA VIA SIN'!D10</f>
        <v>45450</v>
      </c>
      <c r="E10" s="361" t="str">
        <f>'Persian Gulf via SIN'!D11</f>
        <v>Fri</v>
      </c>
      <c r="F10" s="324">
        <f>D10+2</f>
        <v>45452</v>
      </c>
      <c r="G10" s="422" t="s">
        <v>221</v>
      </c>
      <c r="H10" s="423" t="s">
        <v>222</v>
      </c>
      <c r="I10" s="305">
        <v>45453</v>
      </c>
      <c r="J10" s="306"/>
      <c r="K10" s="306"/>
      <c r="L10" s="307">
        <v>45429</v>
      </c>
      <c r="M10" s="306"/>
      <c r="N10" s="306"/>
      <c r="O10" s="308" t="s">
        <v>91</v>
      </c>
      <c r="P10" s="247"/>
      <c r="Q10" s="247"/>
    </row>
    <row r="11" spans="1:17" ht="15.75">
      <c r="A11" s="549"/>
      <c r="B11" s="550"/>
      <c r="C11" s="551"/>
      <c r="D11" s="552"/>
      <c r="E11" s="556"/>
      <c r="F11" s="566"/>
      <c r="G11" s="424" t="s">
        <v>176</v>
      </c>
      <c r="H11" s="425" t="s">
        <v>192</v>
      </c>
      <c r="I11" s="200">
        <v>45455</v>
      </c>
      <c r="J11" s="205">
        <v>45438</v>
      </c>
      <c r="K11" s="205">
        <v>45435</v>
      </c>
      <c r="L11" s="212" t="s">
        <v>42</v>
      </c>
      <c r="M11" s="205">
        <v>45433</v>
      </c>
      <c r="N11" s="194" t="s">
        <v>42</v>
      </c>
      <c r="O11" s="139" t="s">
        <v>76</v>
      </c>
      <c r="P11" s="247"/>
      <c r="Q11" s="247"/>
    </row>
    <row r="12" spans="1:17" ht="15">
      <c r="A12" s="486" t="str">
        <f>'Persian Gulf via SIN'!A13</f>
        <v>AN HAI</v>
      </c>
      <c r="B12" s="487" t="str">
        <f>'Persian Gulf via SIN'!B13</f>
        <v>016S</v>
      </c>
      <c r="C12" s="488"/>
      <c r="D12" s="489">
        <f>'RED SEA VIA SIN'!D12</f>
        <v>45446</v>
      </c>
      <c r="E12" s="493" t="str">
        <f>'Persian Gulf via SIN'!D13</f>
        <v>MON</v>
      </c>
      <c r="F12" s="493">
        <f>D12+2</f>
        <v>45448</v>
      </c>
      <c r="G12" s="426" t="s">
        <v>194</v>
      </c>
      <c r="H12" s="427" t="s">
        <v>195</v>
      </c>
      <c r="I12" s="265">
        <v>45453</v>
      </c>
      <c r="J12" s="194" t="s">
        <v>42</v>
      </c>
      <c r="K12" s="206">
        <v>45442</v>
      </c>
      <c r="L12" s="209">
        <v>45435</v>
      </c>
      <c r="M12" s="206">
        <v>45445</v>
      </c>
      <c r="N12" s="206">
        <v>45448</v>
      </c>
      <c r="O12" s="364" t="s">
        <v>77</v>
      </c>
      <c r="P12" s="248"/>
      <c r="Q12" s="248"/>
    </row>
    <row r="13" spans="1:17" ht="15">
      <c r="A13" s="395"/>
      <c r="B13" s="396"/>
      <c r="C13" s="411"/>
      <c r="D13" s="360"/>
      <c r="E13" s="360"/>
      <c r="F13" s="353"/>
      <c r="G13" s="428" t="s">
        <v>133</v>
      </c>
      <c r="H13" s="429" t="s">
        <v>183</v>
      </c>
      <c r="I13" s="199">
        <v>45456</v>
      </c>
      <c r="J13" s="204">
        <v>45441</v>
      </c>
      <c r="K13" s="204">
        <v>45443</v>
      </c>
      <c r="L13" s="208" t="s">
        <v>42</v>
      </c>
      <c r="M13" s="204">
        <v>45446</v>
      </c>
      <c r="N13" s="204">
        <v>45449</v>
      </c>
      <c r="O13" s="139"/>
      <c r="P13" s="119"/>
      <c r="Q13" s="140"/>
    </row>
    <row r="14" spans="1:17" ht="15">
      <c r="A14" s="359" t="str">
        <f>'Persian Gulf via SIN'!A15</f>
        <v>CAPE FAWLEY</v>
      </c>
      <c r="B14" s="536" t="str">
        <f>'Persian Gulf via SIN'!B15</f>
        <v>125S</v>
      </c>
      <c r="C14" s="410"/>
      <c r="D14" s="391">
        <f>'RED SEA VIA SIN'!D14</f>
        <v>45457</v>
      </c>
      <c r="E14" s="361" t="str">
        <f>'Persian Gulf via SIN'!D15</f>
        <v>Tue</v>
      </c>
      <c r="F14" s="325">
        <f t="shared" ref="F14:F28" si="0">D14+2</f>
        <v>45459</v>
      </c>
      <c r="G14" s="430" t="s">
        <v>173</v>
      </c>
      <c r="H14" s="423" t="s">
        <v>223</v>
      </c>
      <c r="I14" s="305">
        <f>I10+7</f>
        <v>45460</v>
      </c>
      <c r="J14" s="306"/>
      <c r="K14" s="306"/>
      <c r="L14" s="307">
        <v>45436</v>
      </c>
      <c r="M14" s="306"/>
      <c r="N14" s="306"/>
      <c r="O14" s="139"/>
      <c r="P14" s="119"/>
      <c r="Q14" s="140"/>
    </row>
    <row r="15" spans="1:17" ht="15">
      <c r="A15" s="549"/>
      <c r="B15" s="554"/>
      <c r="C15" s="555"/>
      <c r="D15" s="556"/>
      <c r="E15" s="556"/>
      <c r="F15" s="565"/>
      <c r="G15" s="431" t="s">
        <v>118</v>
      </c>
      <c r="H15" s="425" t="s">
        <v>227</v>
      </c>
      <c r="I15" s="200">
        <v>45459</v>
      </c>
      <c r="J15" s="205">
        <v>45445</v>
      </c>
      <c r="K15" s="205">
        <v>45442</v>
      </c>
      <c r="L15" s="212" t="s">
        <v>42</v>
      </c>
      <c r="M15" s="205">
        <v>45440</v>
      </c>
      <c r="N15" s="194" t="s">
        <v>42</v>
      </c>
      <c r="O15" s="141"/>
      <c r="P15" s="119"/>
      <c r="Q15" s="140"/>
    </row>
    <row r="16" spans="1:17" ht="14.1" customHeight="1">
      <c r="A16" s="494" t="str">
        <f>'Persian Gulf via SIN'!A17</f>
        <v>SINAR SUNDA</v>
      </c>
      <c r="B16" s="495" t="str">
        <f>'Persian Gulf via SIN'!B17</f>
        <v>167S</v>
      </c>
      <c r="C16" s="492"/>
      <c r="D16" s="489">
        <f>'RED SEA VIA SIN'!D16</f>
        <v>45453</v>
      </c>
      <c r="E16" s="493" t="str">
        <f>'Persian Gulf via SIN'!D17</f>
        <v>MON</v>
      </c>
      <c r="F16" s="491">
        <f t="shared" si="0"/>
        <v>45455</v>
      </c>
      <c r="G16" s="432" t="s">
        <v>90</v>
      </c>
      <c r="H16" s="418"/>
      <c r="I16" s="265">
        <f>I12+7</f>
        <v>45460</v>
      </c>
      <c r="J16" s="194" t="s">
        <v>42</v>
      </c>
      <c r="K16" s="206">
        <v>45451</v>
      </c>
      <c r="L16" s="209">
        <v>45444</v>
      </c>
      <c r="M16" s="206">
        <v>45454</v>
      </c>
      <c r="N16" s="206">
        <v>45457</v>
      </c>
      <c r="P16" s="119"/>
      <c r="Q16" s="140"/>
    </row>
    <row r="17" spans="1:17" ht="15">
      <c r="A17" s="395"/>
      <c r="B17" s="396"/>
      <c r="C17" s="393"/>
      <c r="D17" s="354"/>
      <c r="E17" s="363"/>
      <c r="F17" s="383"/>
      <c r="G17" s="428" t="s">
        <v>115</v>
      </c>
      <c r="H17" s="429" t="s">
        <v>188</v>
      </c>
      <c r="I17" s="199">
        <f>I13+7</f>
        <v>45463</v>
      </c>
      <c r="J17" s="356">
        <v>45448</v>
      </c>
      <c r="K17" s="356">
        <v>45450</v>
      </c>
      <c r="L17" s="356"/>
      <c r="M17" s="356">
        <v>45453</v>
      </c>
      <c r="N17" s="357">
        <v>45456</v>
      </c>
      <c r="P17" s="49"/>
      <c r="Q17" s="140"/>
    </row>
    <row r="18" spans="1:17" ht="15">
      <c r="A18" s="359" t="str">
        <f>'Persian Gulf via SIN'!A19</f>
        <v>SAN LORENZO</v>
      </c>
      <c r="B18" s="379" t="str">
        <f>'Persian Gulf via SIN'!B19</f>
        <v>260S</v>
      </c>
      <c r="C18" s="394"/>
      <c r="D18" s="323">
        <f>'RED SEA VIA SIN'!D18</f>
        <v>45464</v>
      </c>
      <c r="E18" s="361" t="str">
        <f>'Persian Gulf via SIN'!D19</f>
        <v>SUN</v>
      </c>
      <c r="F18" s="382">
        <f t="shared" si="0"/>
        <v>45466</v>
      </c>
      <c r="G18" s="430" t="s">
        <v>174</v>
      </c>
      <c r="H18" s="423" t="s">
        <v>224</v>
      </c>
      <c r="I18" s="305">
        <f>I14+7</f>
        <v>45467</v>
      </c>
      <c r="J18" s="304"/>
      <c r="K18" s="304"/>
      <c r="L18" s="306">
        <v>45443</v>
      </c>
      <c r="M18" s="304"/>
      <c r="N18" s="355"/>
      <c r="P18" s="49"/>
      <c r="Q18" s="140"/>
    </row>
    <row r="19" spans="1:17" ht="15">
      <c r="A19" s="549"/>
      <c r="B19" s="550"/>
      <c r="C19" s="558"/>
      <c r="D19" s="559"/>
      <c r="E19" s="556"/>
      <c r="F19" s="567"/>
      <c r="G19" s="424" t="s">
        <v>134</v>
      </c>
      <c r="H19" s="425" t="s">
        <v>184</v>
      </c>
      <c r="I19" s="200">
        <v>45471</v>
      </c>
      <c r="J19" s="205">
        <v>45452</v>
      </c>
      <c r="K19" s="205">
        <v>45449</v>
      </c>
      <c r="L19" s="194" t="s">
        <v>42</v>
      </c>
      <c r="M19" s="205">
        <v>45447</v>
      </c>
      <c r="N19" s="349" t="s">
        <v>42</v>
      </c>
      <c r="O19" s="141"/>
      <c r="P19" s="49"/>
    </row>
    <row r="20" spans="1:17" ht="15">
      <c r="A20" s="494" t="str">
        <f>'Persian Gulf via SIN'!A21</f>
        <v>AN HAI</v>
      </c>
      <c r="B20" s="495" t="str">
        <f>'Persian Gulf via SIN'!B21</f>
        <v>017S</v>
      </c>
      <c r="C20" s="500"/>
      <c r="D20" s="505">
        <f>'RED SEA VIA SIN'!D20</f>
        <v>45460</v>
      </c>
      <c r="E20" s="504" t="str">
        <f>'Persian Gulf via SIN'!D21</f>
        <v>MON</v>
      </c>
      <c r="F20" s="501">
        <f t="shared" si="0"/>
        <v>45462</v>
      </c>
      <c r="G20" s="432" t="s">
        <v>132</v>
      </c>
      <c r="H20" s="418" t="s">
        <v>230</v>
      </c>
      <c r="I20" s="265">
        <f>I16+7</f>
        <v>45467</v>
      </c>
      <c r="J20" s="194" t="s">
        <v>42</v>
      </c>
      <c r="K20" s="206">
        <v>45458</v>
      </c>
      <c r="L20" s="206">
        <v>45451</v>
      </c>
      <c r="M20" s="206">
        <v>45461</v>
      </c>
      <c r="N20" s="520">
        <v>45464</v>
      </c>
      <c r="O20" s="142"/>
      <c r="P20" s="49"/>
    </row>
    <row r="21" spans="1:17" ht="15">
      <c r="A21" s="522"/>
      <c r="B21" s="533"/>
      <c r="C21" s="523"/>
      <c r="D21" s="534"/>
      <c r="E21" s="384"/>
      <c r="F21" s="189"/>
      <c r="G21" s="428" t="s">
        <v>115</v>
      </c>
      <c r="H21" s="421" t="s">
        <v>219</v>
      </c>
      <c r="I21" s="199">
        <f>I17+7</f>
        <v>45470</v>
      </c>
      <c r="J21" s="204">
        <v>45455</v>
      </c>
      <c r="K21" s="204">
        <v>45457</v>
      </c>
      <c r="L21" s="208" t="s">
        <v>42</v>
      </c>
      <c r="M21" s="204">
        <v>45460</v>
      </c>
      <c r="N21" s="204">
        <v>45463</v>
      </c>
      <c r="O21" s="139"/>
      <c r="P21" s="49"/>
    </row>
    <row r="22" spans="1:17" ht="15">
      <c r="A22" s="359" t="str">
        <f>'Persian Gulf via SIN'!A23</f>
        <v>CAPE FAWLEY</v>
      </c>
      <c r="B22" s="379" t="str">
        <f>'Persian Gulf via SIN'!B23</f>
        <v>126S</v>
      </c>
      <c r="C22" s="394"/>
      <c r="D22" s="323">
        <f>'RED SEA VIA SIN'!D22</f>
        <v>45471</v>
      </c>
      <c r="E22" s="361" t="str">
        <f>'Persian Gulf via SIN'!D23</f>
        <v>SUN</v>
      </c>
      <c r="F22" s="362">
        <f t="shared" si="0"/>
        <v>45473</v>
      </c>
      <c r="G22" s="422" t="s">
        <v>221</v>
      </c>
      <c r="H22" s="423" t="s">
        <v>225</v>
      </c>
      <c r="I22" s="305">
        <f>I18+7</f>
        <v>45474</v>
      </c>
      <c r="J22" s="304"/>
      <c r="K22" s="304"/>
      <c r="L22" s="307">
        <v>45450</v>
      </c>
      <c r="M22" s="304"/>
      <c r="N22" s="304"/>
      <c r="O22" s="139"/>
      <c r="P22" s="49"/>
    </row>
    <row r="23" spans="1:17" ht="15">
      <c r="A23" s="561"/>
      <c r="B23" s="562"/>
      <c r="C23" s="563"/>
      <c r="D23" s="559"/>
      <c r="E23" s="556"/>
      <c r="F23" s="568"/>
      <c r="G23" s="433" t="s">
        <v>175</v>
      </c>
      <c r="H23" s="425" t="s">
        <v>228</v>
      </c>
      <c r="I23" s="200">
        <v>45473</v>
      </c>
      <c r="J23" s="205">
        <v>45459</v>
      </c>
      <c r="K23" s="205">
        <v>45456</v>
      </c>
      <c r="L23" s="253" t="s">
        <v>42</v>
      </c>
      <c r="M23" s="205">
        <v>45454</v>
      </c>
      <c r="N23" s="194" t="s">
        <v>42</v>
      </c>
      <c r="O23" s="141"/>
      <c r="P23" s="49"/>
    </row>
    <row r="24" spans="1:17" ht="15">
      <c r="A24" s="494" t="str">
        <f>'Persian Gulf via SIN'!A25</f>
        <v>SINAR SUNDA</v>
      </c>
      <c r="B24" s="495" t="str">
        <f>'Persian Gulf via SIN'!B25</f>
        <v>168S</v>
      </c>
      <c r="C24" s="502"/>
      <c r="D24" s="503">
        <f>'RED SEA VIA SIN'!D24</f>
        <v>45467</v>
      </c>
      <c r="E24" s="504" t="str">
        <f>'Persian Gulf via SIN'!D25</f>
        <v>MON</v>
      </c>
      <c r="F24" s="504">
        <f t="shared" si="0"/>
        <v>45469</v>
      </c>
      <c r="G24" s="521" t="s">
        <v>177</v>
      </c>
      <c r="H24" s="418" t="s">
        <v>190</v>
      </c>
      <c r="I24" s="265">
        <f>I20+7</f>
        <v>45474</v>
      </c>
      <c r="J24" s="194" t="s">
        <v>42</v>
      </c>
      <c r="K24" s="206">
        <v>45463</v>
      </c>
      <c r="L24" s="519">
        <v>45456</v>
      </c>
      <c r="M24" s="206">
        <v>45466</v>
      </c>
      <c r="N24" s="206">
        <v>45469</v>
      </c>
      <c r="O24" s="142"/>
      <c r="P24" s="49"/>
    </row>
    <row r="25" spans="1:17" ht="15">
      <c r="A25" s="395"/>
      <c r="B25" s="396"/>
      <c r="C25" s="393"/>
      <c r="D25" s="569"/>
      <c r="E25" s="363"/>
      <c r="F25" s="523"/>
      <c r="G25" s="428" t="s">
        <v>172</v>
      </c>
      <c r="H25" s="429" t="s">
        <v>220</v>
      </c>
      <c r="I25" s="199">
        <f>I21+7</f>
        <v>45477</v>
      </c>
      <c r="J25" s="356">
        <v>45462</v>
      </c>
      <c r="K25" s="356">
        <v>45464</v>
      </c>
      <c r="L25" s="356"/>
      <c r="M25" s="356">
        <v>45467</v>
      </c>
      <c r="N25" s="357">
        <v>45470</v>
      </c>
      <c r="P25" s="49"/>
      <c r="Q25" s="140"/>
    </row>
    <row r="26" spans="1:17" ht="15">
      <c r="A26" s="359" t="str">
        <f>'Persian Gulf via SIN'!A27</f>
        <v>SAN LORENZO</v>
      </c>
      <c r="B26" s="379" t="str">
        <f>'Persian Gulf via SIN'!B27</f>
        <v>261S</v>
      </c>
      <c r="C26" s="394"/>
      <c r="D26" s="323">
        <f>'RED SEA VIA SIN'!D26</f>
        <v>45478</v>
      </c>
      <c r="E26" s="361" t="str">
        <f>'Persian Gulf via SIN'!D27</f>
        <v>SUN</v>
      </c>
      <c r="F26" s="382">
        <f t="shared" si="0"/>
        <v>45480</v>
      </c>
      <c r="G26" s="430" t="s">
        <v>173</v>
      </c>
      <c r="H26" s="423" t="s">
        <v>226</v>
      </c>
      <c r="I26" s="305">
        <f>I22+7</f>
        <v>45481</v>
      </c>
      <c r="J26" s="304"/>
      <c r="K26" s="304"/>
      <c r="L26" s="306">
        <v>45457</v>
      </c>
      <c r="M26" s="304"/>
      <c r="N26" s="355"/>
      <c r="P26" s="49"/>
      <c r="Q26" s="140"/>
    </row>
    <row r="27" spans="1:17" ht="15">
      <c r="A27" s="549"/>
      <c r="B27" s="550"/>
      <c r="C27" s="558"/>
      <c r="D27" s="559"/>
      <c r="E27" s="556"/>
      <c r="F27" s="567"/>
      <c r="G27" s="424" t="s">
        <v>191</v>
      </c>
      <c r="H27" s="425" t="s">
        <v>229</v>
      </c>
      <c r="I27" s="200">
        <f>I23+7</f>
        <v>45480</v>
      </c>
      <c r="J27" s="205">
        <v>45466</v>
      </c>
      <c r="K27" s="205">
        <v>45463</v>
      </c>
      <c r="L27" s="194" t="s">
        <v>42</v>
      </c>
      <c r="M27" s="205">
        <v>45461</v>
      </c>
      <c r="N27" s="349" t="s">
        <v>42</v>
      </c>
      <c r="O27" s="141"/>
      <c r="P27" s="49"/>
    </row>
    <row r="28" spans="1:17" ht="15">
      <c r="A28" s="494" t="str">
        <f>'Persian Gulf via SIN'!A29</f>
        <v>AN HAI</v>
      </c>
      <c r="B28" s="495" t="str">
        <f>'Persian Gulf via SIN'!B29</f>
        <v>018S</v>
      </c>
      <c r="C28" s="570"/>
      <c r="D28" s="505">
        <f>'RED SEA VIA SIN'!D28</f>
        <v>45474</v>
      </c>
      <c r="E28" s="504" t="str">
        <f>'Persian Gulf via SIN'!D29</f>
        <v>MON</v>
      </c>
      <c r="F28" s="571">
        <f t="shared" si="0"/>
        <v>45476</v>
      </c>
      <c r="G28" s="572" t="s">
        <v>231</v>
      </c>
      <c r="H28" s="427" t="s">
        <v>232</v>
      </c>
      <c r="I28" s="265">
        <f>I24+7</f>
        <v>45481</v>
      </c>
      <c r="J28" s="195" t="s">
        <v>42</v>
      </c>
      <c r="K28" s="260">
        <v>45470</v>
      </c>
      <c r="L28" s="260">
        <v>45463</v>
      </c>
      <c r="M28" s="260">
        <v>45473</v>
      </c>
      <c r="N28" s="573">
        <v>45476</v>
      </c>
      <c r="O28" s="142"/>
      <c r="P28" s="49"/>
    </row>
    <row r="29" spans="1:17" ht="15">
      <c r="A29" s="143"/>
      <c r="B29" s="69"/>
      <c r="C29" s="144"/>
      <c r="D29" s="143"/>
      <c r="E29" s="143"/>
      <c r="F29" s="143"/>
      <c r="G29" s="96"/>
      <c r="H29" s="96"/>
      <c r="I29" s="71"/>
      <c r="J29" s="71"/>
      <c r="N29" s="67" t="s">
        <v>25</v>
      </c>
      <c r="O29" s="111"/>
    </row>
    <row r="30" spans="1:17" ht="15">
      <c r="A30" s="73" t="s">
        <v>26</v>
      </c>
      <c r="B30" s="73"/>
      <c r="C30" s="119"/>
      <c r="E30" s="136"/>
      <c r="F30" s="136"/>
      <c r="G30" s="74"/>
      <c r="H30" s="74"/>
      <c r="I30" s="74"/>
      <c r="J30" s="74"/>
      <c r="K30" s="75"/>
      <c r="N30" s="111"/>
      <c r="O30" s="111"/>
    </row>
    <row r="31" spans="1:17" ht="15">
      <c r="A31" s="57" t="s">
        <v>89</v>
      </c>
      <c r="B31" s="73"/>
      <c r="C31" s="119"/>
      <c r="E31" s="136"/>
      <c r="F31" s="136"/>
      <c r="G31" s="74"/>
      <c r="H31" s="74"/>
      <c r="I31" s="74"/>
      <c r="J31" s="74"/>
      <c r="K31" s="75"/>
      <c r="N31" s="111"/>
      <c r="O31" s="111"/>
    </row>
    <row r="32" spans="1:17" ht="15">
      <c r="A32" s="58" t="s">
        <v>27</v>
      </c>
      <c r="B32" s="76"/>
      <c r="C32" s="121"/>
      <c r="D32" s="190"/>
      <c r="E32" s="183"/>
      <c r="F32" s="183"/>
      <c r="G32" s="79"/>
      <c r="H32" s="79"/>
      <c r="I32" s="80"/>
      <c r="J32" s="80"/>
      <c r="K32" s="75"/>
      <c r="N32" s="111"/>
      <c r="O32" s="111"/>
    </row>
    <row r="33" spans="1:15" ht="14.25" customHeight="1">
      <c r="A33" s="59" t="s">
        <v>28</v>
      </c>
      <c r="B33" s="123"/>
      <c r="C33" s="123"/>
      <c r="D33" s="191"/>
      <c r="E33" s="183"/>
      <c r="F33" s="183"/>
      <c r="G33" s="87"/>
      <c r="H33" s="87"/>
      <c r="I33" s="74"/>
      <c r="J33" s="74"/>
      <c r="K33" s="75"/>
      <c r="N33" s="111"/>
      <c r="O33" s="111"/>
    </row>
    <row r="34" spans="1:15" ht="15">
      <c r="A34" s="84"/>
      <c r="B34" s="85"/>
      <c r="C34" s="85"/>
      <c r="D34" s="86"/>
      <c r="E34" s="186"/>
      <c r="F34" s="183"/>
      <c r="G34" s="87"/>
      <c r="H34" s="87"/>
      <c r="I34" s="74"/>
      <c r="J34" s="74"/>
      <c r="K34" s="75"/>
      <c r="N34" s="111"/>
    </row>
    <row r="35" spans="1:15" ht="15">
      <c r="A35" s="47" t="s">
        <v>69</v>
      </c>
      <c r="B35" s="88"/>
      <c r="C35" s="88"/>
      <c r="D35" s="192"/>
      <c r="E35" s="187"/>
      <c r="F35" s="184"/>
      <c r="G35" s="70"/>
      <c r="H35" s="70"/>
      <c r="I35" s="80"/>
      <c r="J35" s="80"/>
      <c r="K35" s="75"/>
      <c r="N35" s="111"/>
    </row>
    <row r="36" spans="1:15" ht="15">
      <c r="A36" s="47" t="s">
        <v>70</v>
      </c>
      <c r="B36" s="92"/>
      <c r="C36" s="125"/>
      <c r="D36" s="193"/>
      <c r="E36" s="188"/>
      <c r="F36" s="95"/>
      <c r="G36" s="79"/>
      <c r="H36" s="79"/>
      <c r="I36" s="74"/>
      <c r="J36" s="74"/>
      <c r="K36" s="75"/>
      <c r="N36" s="111"/>
    </row>
    <row r="37" spans="1:15">
      <c r="A37" s="96"/>
      <c r="B37" s="96"/>
      <c r="C37" s="96"/>
      <c r="D37" s="111"/>
      <c r="E37" s="111"/>
      <c r="F37" s="111"/>
      <c r="G37" s="96"/>
      <c r="H37" s="96"/>
      <c r="I37" s="111"/>
      <c r="J37" s="111"/>
      <c r="K37" s="126"/>
      <c r="L37" s="111"/>
      <c r="M37" s="111"/>
      <c r="N37" s="111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zoomScale="90" zoomScaleNormal="90" workbookViewId="0">
      <selection activeCell="O15" sqref="O15"/>
    </sheetView>
  </sheetViews>
  <sheetFormatPr defaultColWidth="8" defaultRowHeight="14.25"/>
  <cols>
    <col min="1" max="1" width="20.25" style="151" customWidth="1"/>
    <col min="2" max="2" width="9.5" style="160" customWidth="1"/>
    <col min="3" max="3" width="12.625" style="160" bestFit="1" customWidth="1"/>
    <col min="4" max="4" width="9.125" style="161" customWidth="1"/>
    <col min="5" max="5" width="5.625" style="161" customWidth="1"/>
    <col min="6" max="6" width="8.625" style="161" customWidth="1"/>
    <col min="7" max="7" width="19.125" style="75" customWidth="1"/>
    <col min="8" max="8" width="9.5" style="151" customWidth="1"/>
    <col min="9" max="9" width="8.625" style="154" customWidth="1"/>
    <col min="10" max="10" width="12.625" style="75" customWidth="1"/>
    <col min="11" max="11" width="13.25" style="154" customWidth="1"/>
    <col min="12" max="12" width="15.125" style="154" customWidth="1"/>
    <col min="13" max="13" width="14.625" style="75" customWidth="1"/>
    <col min="14" max="14" width="13" style="75" customWidth="1"/>
    <col min="15" max="15" width="4.625" style="151" bestFit="1" customWidth="1"/>
    <col min="16" max="16384" width="8" style="75"/>
  </cols>
  <sheetData>
    <row r="1" spans="1:20" ht="18">
      <c r="A1" s="173"/>
      <c r="B1" s="650" t="s">
        <v>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173"/>
    </row>
    <row r="2" spans="1:20" ht="18">
      <c r="A2" s="173"/>
      <c r="B2" s="673" t="s">
        <v>58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173"/>
    </row>
    <row r="3" spans="1:20" ht="15">
      <c r="A3" s="147"/>
      <c r="B3" s="148"/>
      <c r="C3" s="148"/>
      <c r="D3" s="149"/>
      <c r="E3" s="149"/>
      <c r="F3" s="149"/>
      <c r="G3" s="150"/>
      <c r="H3" s="274"/>
      <c r="I3" s="150"/>
      <c r="K3" s="150"/>
      <c r="L3" s="150"/>
    </row>
    <row r="4" spans="1:20" ht="15">
      <c r="B4" s="148"/>
      <c r="C4" s="148"/>
      <c r="D4" s="676"/>
      <c r="E4" s="676"/>
      <c r="F4" s="676"/>
      <c r="G4" s="676"/>
      <c r="H4" s="676"/>
      <c r="I4" s="676"/>
      <c r="J4" s="676"/>
      <c r="K4" s="676"/>
      <c r="L4" s="152"/>
    </row>
    <row r="5" spans="1:20" ht="21.75" customHeight="1">
      <c r="A5" s="75"/>
      <c r="B5" s="148"/>
      <c r="C5" s="148"/>
      <c r="D5" s="153"/>
      <c r="E5" s="153"/>
      <c r="F5" s="153"/>
      <c r="M5" s="155"/>
      <c r="N5" s="156"/>
    </row>
    <row r="6" spans="1:20" ht="21.75" customHeight="1">
      <c r="A6" s="165" t="s">
        <v>10</v>
      </c>
      <c r="B6" s="148"/>
      <c r="C6" s="148"/>
      <c r="D6" s="153"/>
      <c r="E6" s="153"/>
      <c r="F6" s="153"/>
      <c r="M6" s="155"/>
      <c r="N6" s="156"/>
    </row>
    <row r="7" spans="1:20" ht="29.25" customHeight="1">
      <c r="A7" s="655" t="s">
        <v>31</v>
      </c>
      <c r="B7" s="662"/>
      <c r="C7" s="659" t="s">
        <v>32</v>
      </c>
      <c r="D7" s="660"/>
      <c r="E7" s="661"/>
      <c r="F7" s="219" t="s">
        <v>12</v>
      </c>
      <c r="G7" s="674" t="s">
        <v>13</v>
      </c>
      <c r="H7" s="675"/>
      <c r="I7" s="251" t="s">
        <v>86</v>
      </c>
      <c r="J7" s="674" t="s">
        <v>12</v>
      </c>
      <c r="K7" s="675"/>
      <c r="L7" s="675"/>
      <c r="M7" s="675"/>
      <c r="N7" s="677"/>
    </row>
    <row r="8" spans="1:20" ht="30">
      <c r="A8" s="657"/>
      <c r="B8" s="668"/>
      <c r="C8" s="217" t="s">
        <v>14</v>
      </c>
      <c r="D8" s="218" t="s">
        <v>15</v>
      </c>
      <c r="E8" s="216"/>
      <c r="F8" s="220" t="s">
        <v>16</v>
      </c>
      <c r="G8" s="674" t="s">
        <v>17</v>
      </c>
      <c r="H8" s="675"/>
      <c r="I8" s="231" t="s">
        <v>12</v>
      </c>
      <c r="J8" s="239" t="s">
        <v>59</v>
      </c>
      <c r="K8" s="238" t="s">
        <v>60</v>
      </c>
      <c r="L8" s="239" t="s">
        <v>61</v>
      </c>
      <c r="M8" s="239" t="s">
        <v>62</v>
      </c>
      <c r="N8" s="241" t="s">
        <v>63</v>
      </c>
    </row>
    <row r="9" spans="1:20" ht="15" customHeight="1">
      <c r="A9" s="395"/>
      <c r="B9" s="405"/>
      <c r="C9" s="406"/>
      <c r="D9" s="409"/>
      <c r="E9" s="360"/>
      <c r="F9" s="352"/>
      <c r="G9" s="271"/>
      <c r="H9" s="277"/>
      <c r="I9" s="232"/>
      <c r="J9" s="232"/>
      <c r="K9" s="235"/>
      <c r="L9" s="232"/>
      <c r="M9" s="232"/>
      <c r="N9" s="242"/>
      <c r="O9" s="229"/>
    </row>
    <row r="10" spans="1:20" ht="15" customHeight="1">
      <c r="A10" s="359" t="str">
        <f>'Persian Gulf via SIN'!A11</f>
        <v>SAN LORENZO</v>
      </c>
      <c r="B10" s="379" t="str">
        <f>'Persian Gulf via SIN'!B11</f>
        <v>259S</v>
      </c>
      <c r="C10" s="407"/>
      <c r="D10" s="412">
        <f>'Persian Gulf via SIN'!C11</f>
        <v>45450</v>
      </c>
      <c r="E10" s="361" t="str">
        <f>'Persian Gulf via SIN'!D11</f>
        <v>Fri</v>
      </c>
      <c r="F10" s="380">
        <f>D10+2</f>
        <v>45452</v>
      </c>
      <c r="G10" s="272" t="s">
        <v>233</v>
      </c>
      <c r="H10" s="275" t="s">
        <v>234</v>
      </c>
      <c r="I10" s="233">
        <v>45458</v>
      </c>
      <c r="J10" s="233">
        <f>I10+15</f>
        <v>45473</v>
      </c>
      <c r="K10" s="236">
        <f>J10+5</f>
        <v>45478</v>
      </c>
      <c r="L10" s="233">
        <f>K10+2</f>
        <v>45480</v>
      </c>
      <c r="M10" s="233">
        <f>L10+2</f>
        <v>45482</v>
      </c>
      <c r="N10" s="243">
        <f>M10+3</f>
        <v>45485</v>
      </c>
      <c r="O10" s="229" t="s">
        <v>79</v>
      </c>
      <c r="P10" s="247"/>
      <c r="Q10" s="247"/>
      <c r="S10" s="247"/>
      <c r="T10" s="247"/>
    </row>
    <row r="11" spans="1:20" ht="15" customHeight="1">
      <c r="A11" s="549"/>
      <c r="B11" s="550"/>
      <c r="C11" s="551"/>
      <c r="D11" s="552"/>
      <c r="E11" s="556"/>
      <c r="F11" s="564"/>
      <c r="G11" s="291"/>
      <c r="H11" s="275"/>
      <c r="I11" s="233"/>
      <c r="J11" s="233"/>
      <c r="K11" s="236"/>
      <c r="L11" s="233"/>
      <c r="M11" s="233"/>
      <c r="N11" s="243"/>
      <c r="O11" s="229"/>
      <c r="P11" s="247"/>
      <c r="Q11" s="247"/>
      <c r="S11" s="247"/>
      <c r="T11" s="247"/>
    </row>
    <row r="12" spans="1:20" ht="15" customHeight="1">
      <c r="A12" s="486" t="str">
        <f>'Persian Gulf via SIN'!A13</f>
        <v>AN HAI</v>
      </c>
      <c r="B12" s="487" t="str">
        <f>'Persian Gulf via SIN'!B13</f>
        <v>016S</v>
      </c>
      <c r="C12" s="488"/>
      <c r="D12" s="489">
        <f>'Persian Gulf via SIN'!C13</f>
        <v>45446</v>
      </c>
      <c r="E12" s="493" t="str">
        <f>'Persian Gulf via SIN'!D13</f>
        <v>MON</v>
      </c>
      <c r="F12" s="491">
        <f t="shared" ref="F11:F28" si="0">D12+2</f>
        <v>45448</v>
      </c>
      <c r="G12" s="273"/>
      <c r="H12" s="276"/>
      <c r="I12" s="234"/>
      <c r="J12" s="240"/>
      <c r="K12" s="237"/>
      <c r="L12" s="234"/>
      <c r="M12" s="240"/>
      <c r="N12" s="244"/>
      <c r="O12" s="229"/>
    </row>
    <row r="13" spans="1:20" ht="15" customHeight="1">
      <c r="A13" s="395"/>
      <c r="B13" s="396"/>
      <c r="C13" s="411"/>
      <c r="D13" s="360"/>
      <c r="E13" s="360"/>
      <c r="F13" s="353"/>
      <c r="G13" s="271"/>
      <c r="H13" s="277"/>
      <c r="I13" s="232"/>
      <c r="J13" s="232"/>
      <c r="K13" s="235"/>
      <c r="L13" s="232"/>
      <c r="M13" s="232"/>
      <c r="N13" s="242"/>
      <c r="O13" s="229"/>
    </row>
    <row r="14" spans="1:20" ht="15" customHeight="1">
      <c r="A14" s="359" t="str">
        <f>'Persian Gulf via SIN'!A15</f>
        <v>CAPE FAWLEY</v>
      </c>
      <c r="B14" s="536" t="str">
        <f>'Persian Gulf via SIN'!B15</f>
        <v>125S</v>
      </c>
      <c r="C14" s="410"/>
      <c r="D14" s="391">
        <f>'Persian Gulf via SIN'!C15</f>
        <v>45454</v>
      </c>
      <c r="E14" s="361" t="str">
        <f>'Persian Gulf via SIN'!D15</f>
        <v>Tue</v>
      </c>
      <c r="F14" s="325">
        <f t="shared" si="0"/>
        <v>45456</v>
      </c>
      <c r="G14" s="272" t="s">
        <v>179</v>
      </c>
      <c r="H14" s="275" t="s">
        <v>196</v>
      </c>
      <c r="I14" s="233">
        <f>I10+7</f>
        <v>45465</v>
      </c>
      <c r="J14" s="233">
        <f>I14+15</f>
        <v>45480</v>
      </c>
      <c r="K14" s="236">
        <f>J14+5</f>
        <v>45485</v>
      </c>
      <c r="L14" s="233">
        <f>K14+2</f>
        <v>45487</v>
      </c>
      <c r="M14" s="233">
        <f>L14+2</f>
        <v>45489</v>
      </c>
      <c r="N14" s="243">
        <f>M14+3</f>
        <v>45492</v>
      </c>
      <c r="O14" s="229"/>
    </row>
    <row r="15" spans="1:20" ht="15" customHeight="1">
      <c r="A15" s="549"/>
      <c r="B15" s="554"/>
      <c r="C15" s="555"/>
      <c r="D15" s="556"/>
      <c r="E15" s="556"/>
      <c r="F15" s="565"/>
      <c r="G15" s="272"/>
      <c r="H15" s="275"/>
      <c r="I15" s="233"/>
      <c r="J15" s="233"/>
      <c r="K15" s="236"/>
      <c r="L15" s="233"/>
      <c r="M15" s="233"/>
      <c r="N15" s="243"/>
      <c r="O15" s="229"/>
    </row>
    <row r="16" spans="1:20" ht="15" customHeight="1">
      <c r="A16" s="494" t="str">
        <f>'Persian Gulf via SIN'!A17</f>
        <v>SINAR SUNDA</v>
      </c>
      <c r="B16" s="495" t="str">
        <f>'Persian Gulf via SIN'!B17</f>
        <v>167S</v>
      </c>
      <c r="C16" s="492"/>
      <c r="D16" s="489">
        <f>'Persian Gulf via SIN'!C17</f>
        <v>45453</v>
      </c>
      <c r="E16" s="493" t="str">
        <f>'Persian Gulf via SIN'!D17</f>
        <v>MON</v>
      </c>
      <c r="F16" s="491">
        <f t="shared" si="0"/>
        <v>45455</v>
      </c>
      <c r="G16" s="273"/>
      <c r="H16" s="276"/>
      <c r="I16" s="234"/>
      <c r="J16" s="240"/>
      <c r="K16" s="237"/>
      <c r="L16" s="234"/>
      <c r="M16" s="240"/>
      <c r="N16" s="244"/>
      <c r="O16" s="229"/>
    </row>
    <row r="17" spans="1:15" ht="15" customHeight="1">
      <c r="A17" s="395"/>
      <c r="B17" s="396"/>
      <c r="C17" s="393"/>
      <c r="D17" s="354"/>
      <c r="E17" s="363"/>
      <c r="F17" s="383"/>
      <c r="G17" s="271"/>
      <c r="H17" s="277"/>
      <c r="I17" s="232"/>
      <c r="J17" s="232"/>
      <c r="K17" s="232"/>
      <c r="L17" s="232"/>
      <c r="M17" s="232"/>
      <c r="N17" s="232"/>
      <c r="O17" s="229"/>
    </row>
    <row r="18" spans="1:15" ht="15" customHeight="1">
      <c r="A18" s="359" t="str">
        <f>'Persian Gulf via SIN'!A19</f>
        <v>SAN LORENZO</v>
      </c>
      <c r="B18" s="379" t="str">
        <f>'Persian Gulf via SIN'!B19</f>
        <v>260S</v>
      </c>
      <c r="C18" s="394"/>
      <c r="D18" s="323">
        <f>'Persian Gulf via SIN'!C19</f>
        <v>45459</v>
      </c>
      <c r="E18" s="361" t="str">
        <f>'Persian Gulf via SIN'!D19</f>
        <v>SUN</v>
      </c>
      <c r="F18" s="382">
        <f t="shared" si="0"/>
        <v>45461</v>
      </c>
      <c r="G18" s="272" t="s">
        <v>235</v>
      </c>
      <c r="H18" s="275" t="s">
        <v>126</v>
      </c>
      <c r="I18" s="233">
        <f>I14+7</f>
        <v>45472</v>
      </c>
      <c r="J18" s="233">
        <f>I18+15</f>
        <v>45487</v>
      </c>
      <c r="K18" s="236">
        <f>J18+5</f>
        <v>45492</v>
      </c>
      <c r="L18" s="233">
        <f>K18+2</f>
        <v>45494</v>
      </c>
      <c r="M18" s="233">
        <f>L18+2</f>
        <v>45496</v>
      </c>
      <c r="N18" s="243">
        <f>M18+3</f>
        <v>45499</v>
      </c>
      <c r="O18" s="229"/>
    </row>
    <row r="19" spans="1:15" ht="15" customHeight="1">
      <c r="A19" s="549"/>
      <c r="B19" s="550"/>
      <c r="C19" s="558"/>
      <c r="D19" s="559"/>
      <c r="E19" s="556"/>
      <c r="F19" s="567"/>
      <c r="G19" s="370"/>
      <c r="H19" s="371"/>
      <c r="I19" s="373"/>
      <c r="J19" s="375"/>
      <c r="K19" s="373"/>
      <c r="L19" s="373"/>
      <c r="M19" s="375"/>
      <c r="N19" s="375"/>
      <c r="O19" s="229"/>
    </row>
    <row r="20" spans="1:15" ht="15" customHeight="1">
      <c r="A20" s="494" t="str">
        <f>'Persian Gulf via SIN'!A21</f>
        <v>AN HAI</v>
      </c>
      <c r="B20" s="495" t="str">
        <f>'Persian Gulf via SIN'!B21</f>
        <v>017S</v>
      </c>
      <c r="C20" s="500"/>
      <c r="D20" s="505">
        <f>'Persian Gulf via SIN'!C21</f>
        <v>45460</v>
      </c>
      <c r="E20" s="504" t="str">
        <f>'Persian Gulf via SIN'!D21</f>
        <v>MON</v>
      </c>
      <c r="F20" s="501">
        <f t="shared" si="0"/>
        <v>45462</v>
      </c>
      <c r="G20" s="365"/>
      <c r="H20" s="372"/>
      <c r="I20" s="374"/>
      <c r="J20" s="376"/>
      <c r="K20" s="374"/>
      <c r="L20" s="374"/>
      <c r="M20" s="376"/>
      <c r="N20" s="376"/>
      <c r="O20" s="229"/>
    </row>
    <row r="21" spans="1:15" ht="15" customHeight="1">
      <c r="A21" s="395"/>
      <c r="B21" s="405"/>
      <c r="C21" s="393"/>
      <c r="D21" s="498"/>
      <c r="E21" s="360"/>
      <c r="F21" s="189"/>
      <c r="G21" s="366"/>
      <c r="H21" s="367"/>
      <c r="I21" s="368"/>
      <c r="J21" s="368"/>
      <c r="K21" s="369"/>
      <c r="L21" s="232"/>
      <c r="M21" s="368"/>
      <c r="N21" s="232"/>
      <c r="O21" s="230"/>
    </row>
    <row r="22" spans="1:15" ht="15" customHeight="1">
      <c r="A22" s="359" t="str">
        <f>'Persian Gulf via SIN'!A23</f>
        <v>CAPE FAWLEY</v>
      </c>
      <c r="B22" s="379" t="str">
        <f>'Persian Gulf via SIN'!B23</f>
        <v>126S</v>
      </c>
      <c r="C22" s="394"/>
      <c r="D22" s="323">
        <f>'Persian Gulf via SIN'!C23</f>
        <v>45466</v>
      </c>
      <c r="E22" s="361" t="str">
        <f>'Persian Gulf via SIN'!D23</f>
        <v>SUN</v>
      </c>
      <c r="F22" s="382">
        <f t="shared" si="0"/>
        <v>45468</v>
      </c>
      <c r="G22" s="272" t="s">
        <v>236</v>
      </c>
      <c r="H22" s="286" t="s">
        <v>237</v>
      </c>
      <c r="I22" s="233">
        <f>I18+7</f>
        <v>45479</v>
      </c>
      <c r="J22" s="233">
        <f>I22+15</f>
        <v>45494</v>
      </c>
      <c r="K22" s="236">
        <f>J22+5</f>
        <v>45499</v>
      </c>
      <c r="L22" s="233">
        <f>K22+2</f>
        <v>45501</v>
      </c>
      <c r="M22" s="233">
        <f>L22+2</f>
        <v>45503</v>
      </c>
      <c r="N22" s="243">
        <f>M22+3</f>
        <v>45506</v>
      </c>
      <c r="O22" s="229"/>
    </row>
    <row r="23" spans="1:15" ht="15">
      <c r="A23" s="561"/>
      <c r="B23" s="562"/>
      <c r="C23" s="563"/>
      <c r="D23" s="559"/>
      <c r="E23" s="556"/>
      <c r="F23" s="567"/>
      <c r="G23" s="370"/>
      <c r="H23" s="371"/>
      <c r="I23" s="373"/>
      <c r="J23" s="375"/>
      <c r="K23" s="483"/>
      <c r="L23" s="373"/>
      <c r="M23" s="375"/>
      <c r="N23" s="375"/>
    </row>
    <row r="24" spans="1:15" ht="15">
      <c r="A24" s="494" t="str">
        <f>'Persian Gulf via SIN'!A25</f>
        <v>SINAR SUNDA</v>
      </c>
      <c r="B24" s="495" t="str">
        <f>'Persian Gulf via SIN'!B25</f>
        <v>168S</v>
      </c>
      <c r="C24" s="502"/>
      <c r="D24" s="503">
        <f>'Persian Gulf via SIN'!C25</f>
        <v>45467</v>
      </c>
      <c r="E24" s="504" t="str">
        <f>'Persian Gulf via SIN'!D25</f>
        <v>MON</v>
      </c>
      <c r="F24" s="504">
        <f t="shared" si="0"/>
        <v>45469</v>
      </c>
      <c r="G24" s="273"/>
      <c r="H24" s="276"/>
      <c r="I24" s="234"/>
      <c r="J24" s="240"/>
      <c r="K24" s="234"/>
      <c r="L24" s="234"/>
      <c r="M24" s="535"/>
      <c r="N24" s="240"/>
    </row>
    <row r="25" spans="1:15" ht="15" customHeight="1">
      <c r="A25" s="395"/>
      <c r="B25" s="405"/>
      <c r="C25" s="393"/>
      <c r="D25" s="498"/>
      <c r="E25" s="360"/>
      <c r="F25" s="189"/>
      <c r="G25" s="366"/>
      <c r="H25" s="367"/>
      <c r="I25" s="368"/>
      <c r="J25" s="368"/>
      <c r="K25" s="369"/>
      <c r="L25" s="368"/>
      <c r="M25" s="368"/>
      <c r="N25" s="232"/>
      <c r="O25" s="230"/>
    </row>
    <row r="26" spans="1:15" ht="15" customHeight="1">
      <c r="A26" s="359" t="str">
        <f>'Persian Gulf via SIN'!A27</f>
        <v>SAN LORENZO</v>
      </c>
      <c r="B26" s="379" t="str">
        <f>'Persian Gulf via SIN'!B27</f>
        <v>261S</v>
      </c>
      <c r="C26" s="394"/>
      <c r="D26" s="323">
        <f>'Persian Gulf via SIN'!C27</f>
        <v>45473</v>
      </c>
      <c r="E26" s="361" t="str">
        <f>'Persian Gulf via SIN'!D27</f>
        <v>SUN</v>
      </c>
      <c r="F26" s="382">
        <f t="shared" si="0"/>
        <v>45475</v>
      </c>
      <c r="G26" s="272" t="s">
        <v>238</v>
      </c>
      <c r="H26" s="286" t="s">
        <v>239</v>
      </c>
      <c r="I26" s="233">
        <f>I22+7</f>
        <v>45486</v>
      </c>
      <c r="J26" s="233">
        <f>I26+15</f>
        <v>45501</v>
      </c>
      <c r="K26" s="236">
        <f>J26+5</f>
        <v>45506</v>
      </c>
      <c r="L26" s="233">
        <f>K26+2</f>
        <v>45508</v>
      </c>
      <c r="M26" s="233">
        <f>L26+2</f>
        <v>45510</v>
      </c>
      <c r="N26" s="243">
        <f>M26+3</f>
        <v>45513</v>
      </c>
      <c r="O26" s="229"/>
    </row>
    <row r="27" spans="1:15" ht="15">
      <c r="A27" s="561"/>
      <c r="B27" s="562"/>
      <c r="C27" s="563"/>
      <c r="D27" s="559"/>
      <c r="E27" s="556"/>
      <c r="F27" s="567"/>
      <c r="G27" s="370"/>
      <c r="H27" s="371"/>
      <c r="I27" s="373"/>
      <c r="J27" s="375"/>
      <c r="K27" s="483"/>
      <c r="L27" s="373"/>
      <c r="M27" s="375"/>
      <c r="N27" s="375"/>
    </row>
    <row r="28" spans="1:15" ht="15">
      <c r="A28" s="494" t="str">
        <f>'Persian Gulf via SIN'!A29</f>
        <v>AN HAI</v>
      </c>
      <c r="B28" s="495" t="str">
        <f>'Persian Gulf via SIN'!B29</f>
        <v>018S</v>
      </c>
      <c r="C28" s="502"/>
      <c r="D28" s="503">
        <f>'Persian Gulf via SIN'!C29</f>
        <v>45474</v>
      </c>
      <c r="E28" s="504" t="str">
        <f>'Persian Gulf via SIN'!D29</f>
        <v>MON</v>
      </c>
      <c r="F28" s="504">
        <f t="shared" si="0"/>
        <v>45476</v>
      </c>
      <c r="G28" s="273"/>
      <c r="H28" s="276"/>
      <c r="I28" s="234"/>
      <c r="J28" s="240"/>
      <c r="K28" s="234"/>
      <c r="L28" s="483"/>
      <c r="M28" s="535"/>
      <c r="N28" s="240"/>
    </row>
    <row r="29" spans="1:15" ht="15">
      <c r="A29" s="377"/>
      <c r="B29" s="337"/>
      <c r="C29" s="303"/>
      <c r="D29" s="338"/>
      <c r="E29" s="480"/>
      <c r="F29" s="98"/>
      <c r="G29" s="481"/>
      <c r="H29" s="482"/>
      <c r="I29" s="483"/>
      <c r="J29" s="484"/>
      <c r="K29" s="483"/>
      <c r="L29" s="538"/>
      <c r="M29" s="484"/>
      <c r="N29" s="484"/>
    </row>
    <row r="30" spans="1:15">
      <c r="G30" s="96"/>
      <c r="H30" s="278"/>
      <c r="I30" s="157"/>
      <c r="J30" s="67"/>
      <c r="K30" s="157"/>
      <c r="L30" s="157"/>
      <c r="M30" s="157"/>
      <c r="N30" s="67" t="s">
        <v>25</v>
      </c>
    </row>
    <row r="31" spans="1:15" ht="15">
      <c r="A31" s="73" t="s">
        <v>26</v>
      </c>
      <c r="B31" s="73"/>
      <c r="C31" s="119"/>
      <c r="D31" s="68"/>
      <c r="E31" s="71"/>
      <c r="F31" s="71"/>
      <c r="G31" s="74"/>
      <c r="H31" s="169"/>
      <c r="I31" s="74"/>
      <c r="K31" s="74"/>
      <c r="L31" s="75"/>
      <c r="M31" s="111"/>
    </row>
    <row r="32" spans="1:15" ht="15">
      <c r="A32" s="57" t="s">
        <v>89</v>
      </c>
      <c r="B32" s="73"/>
      <c r="C32" s="119"/>
      <c r="D32" s="68"/>
      <c r="E32" s="71"/>
      <c r="F32" s="71"/>
      <c r="G32" s="74"/>
      <c r="H32" s="169"/>
      <c r="I32" s="74"/>
      <c r="K32" s="74"/>
      <c r="L32" s="75"/>
      <c r="M32" s="111"/>
    </row>
    <row r="33" spans="1:13" ht="15">
      <c r="A33" s="58" t="s">
        <v>27</v>
      </c>
      <c r="B33" s="158"/>
      <c r="C33" s="123"/>
      <c r="D33" s="124"/>
      <c r="E33" s="78"/>
      <c r="F33" s="78"/>
      <c r="G33" s="159"/>
      <c r="H33" s="279"/>
      <c r="I33" s="74"/>
      <c r="K33" s="74"/>
      <c r="L33" s="75"/>
      <c r="M33" s="111"/>
    </row>
    <row r="34" spans="1:13" ht="15">
      <c r="A34" s="59" t="s">
        <v>28</v>
      </c>
      <c r="B34" s="85"/>
      <c r="C34" s="85"/>
      <c r="D34" s="86"/>
      <c r="E34" s="78"/>
      <c r="F34" s="78"/>
      <c r="G34" s="87"/>
      <c r="H34" s="171"/>
      <c r="I34" s="74"/>
      <c r="K34" s="74"/>
      <c r="L34" s="75"/>
      <c r="M34" s="111"/>
    </row>
    <row r="35" spans="1:13" ht="15">
      <c r="A35" s="84"/>
      <c r="B35" s="85"/>
      <c r="C35" s="85"/>
      <c r="D35" s="86"/>
      <c r="E35" s="78"/>
      <c r="F35" s="78"/>
      <c r="G35" s="87"/>
      <c r="H35" s="171"/>
      <c r="I35" s="74"/>
      <c r="K35" s="74"/>
      <c r="L35" s="75"/>
      <c r="M35" s="111"/>
    </row>
    <row r="36" spans="1:13" ht="15">
      <c r="A36" s="47" t="s">
        <v>69</v>
      </c>
      <c r="B36" s="88"/>
      <c r="C36" s="88"/>
      <c r="D36" s="89"/>
      <c r="E36" s="90"/>
      <c r="F36" s="91"/>
      <c r="G36" s="70"/>
      <c r="H36" s="172"/>
      <c r="I36" s="80"/>
      <c r="K36" s="80"/>
      <c r="L36" s="75"/>
      <c r="M36" s="111"/>
    </row>
    <row r="37" spans="1:13" ht="15">
      <c r="A37" s="47" t="s">
        <v>70</v>
      </c>
      <c r="B37" s="92"/>
      <c r="C37" s="125"/>
      <c r="D37" s="93"/>
      <c r="E37" s="94"/>
      <c r="F37" s="95"/>
      <c r="G37" s="79"/>
      <c r="H37" s="170"/>
      <c r="I37" s="74"/>
      <c r="K37" s="74"/>
      <c r="L37" s="75"/>
      <c r="M37" s="111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zoomScaleNormal="100" workbookViewId="0">
      <selection activeCell="O13" sqref="O13"/>
    </sheetView>
  </sheetViews>
  <sheetFormatPr defaultColWidth="8" defaultRowHeight="14.25"/>
  <cols>
    <col min="1" max="1" width="17.625" style="96" customWidth="1"/>
    <col min="2" max="2" width="11.125" style="96" customWidth="1"/>
    <col min="3" max="4" width="6.625" style="96" customWidth="1"/>
    <col min="5" max="5" width="5.25" style="96" customWidth="1"/>
    <col min="6" max="6" width="8.75" style="96" customWidth="1"/>
    <col min="7" max="7" width="30.75" style="96" customWidth="1"/>
    <col min="8" max="8" width="11.125" style="111" bestFit="1" customWidth="1"/>
    <col min="9" max="9" width="18.125" style="111" bestFit="1" customWidth="1"/>
    <col min="10" max="10" width="10.5" style="111" customWidth="1"/>
    <col min="11" max="11" width="25.125" style="126" customWidth="1"/>
    <col min="12" max="12" width="6.125" style="111" bestFit="1" customWidth="1"/>
    <col min="13" max="13" width="5" style="111" bestFit="1" customWidth="1"/>
    <col min="14" max="14" width="7.25" style="111" bestFit="1" customWidth="1"/>
    <col min="15" max="15" width="4.625" style="111" bestFit="1" customWidth="1"/>
    <col min="16" max="16" width="3.125" style="111" bestFit="1" customWidth="1"/>
    <col min="17" max="17" width="17" style="96" customWidth="1"/>
    <col min="18" max="16384" width="8" style="96"/>
  </cols>
  <sheetData>
    <row r="1" spans="1:17" ht="18">
      <c r="A1" s="176"/>
      <c r="B1" s="631" t="s">
        <v>0</v>
      </c>
      <c r="C1" s="631"/>
      <c r="D1" s="631"/>
      <c r="E1" s="631"/>
      <c r="F1" s="631"/>
      <c r="G1" s="631"/>
      <c r="H1" s="631"/>
      <c r="I1" s="631"/>
      <c r="J1" s="631"/>
      <c r="K1" s="631"/>
      <c r="L1" s="176"/>
      <c r="M1" s="176"/>
      <c r="N1" s="176"/>
      <c r="O1" s="176"/>
      <c r="P1" s="176"/>
      <c r="Q1" s="104"/>
    </row>
    <row r="2" spans="1:17" ht="15" customHeight="1">
      <c r="A2" s="175"/>
      <c r="B2" s="678" t="s">
        <v>80</v>
      </c>
      <c r="C2" s="678"/>
      <c r="D2" s="678"/>
      <c r="E2" s="678"/>
      <c r="F2" s="678"/>
      <c r="G2" s="678"/>
      <c r="H2" s="678"/>
      <c r="I2" s="678"/>
      <c r="J2" s="678"/>
      <c r="K2" s="678"/>
      <c r="L2" s="175"/>
      <c r="M2" s="175"/>
      <c r="N2" s="175"/>
      <c r="O2" s="175"/>
      <c r="P2" s="175"/>
      <c r="Q2" s="104"/>
    </row>
    <row r="3" spans="1:17" ht="15">
      <c r="A3" s="177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105"/>
    </row>
    <row r="4" spans="1:17" ht="15">
      <c r="A4" s="178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105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6"/>
    </row>
    <row r="6" spans="1:17" ht="15">
      <c r="A6" s="163" t="s">
        <v>10</v>
      </c>
      <c r="B6" s="107"/>
      <c r="C6" s="107"/>
      <c r="D6" s="107"/>
      <c r="E6" s="107"/>
      <c r="F6" s="107"/>
      <c r="G6" s="107"/>
      <c r="H6" s="108"/>
      <c r="I6" s="109"/>
      <c r="J6" s="109"/>
      <c r="K6" s="110"/>
      <c r="L6" s="109"/>
      <c r="M6" s="109"/>
      <c r="O6" s="112"/>
      <c r="P6" s="250"/>
    </row>
    <row r="7" spans="1:17" ht="31.15" customHeight="1">
      <c r="A7" s="681" t="s">
        <v>129</v>
      </c>
      <c r="B7" s="682"/>
      <c r="C7" s="690" t="s">
        <v>32</v>
      </c>
      <c r="D7" s="690"/>
      <c r="E7" s="690"/>
      <c r="F7" s="292" t="s">
        <v>12</v>
      </c>
      <c r="G7" s="638" t="s">
        <v>13</v>
      </c>
      <c r="H7" s="685"/>
      <c r="I7" s="252" t="s">
        <v>43</v>
      </c>
      <c r="J7" s="685" t="s">
        <v>44</v>
      </c>
      <c r="K7" s="639"/>
      <c r="L7" s="118"/>
      <c r="M7" s="118"/>
      <c r="N7" s="118"/>
      <c r="O7" s="118"/>
      <c r="P7" s="118"/>
      <c r="Q7" s="102"/>
    </row>
    <row r="8" spans="1:17" ht="15" customHeight="1">
      <c r="A8" s="683"/>
      <c r="B8" s="684"/>
      <c r="C8" s="691" t="s">
        <v>15</v>
      </c>
      <c r="D8" s="692"/>
      <c r="E8" s="693"/>
      <c r="F8" s="644" t="s">
        <v>45</v>
      </c>
      <c r="G8" s="640" t="s">
        <v>33</v>
      </c>
      <c r="H8" s="644"/>
      <c r="I8" s="687" t="s">
        <v>12</v>
      </c>
      <c r="J8" s="214" t="s">
        <v>35</v>
      </c>
      <c r="K8" s="688" t="s">
        <v>46</v>
      </c>
      <c r="L8" s="699"/>
      <c r="M8" s="103"/>
      <c r="N8" s="103"/>
      <c r="O8" s="103"/>
      <c r="P8" s="103"/>
      <c r="Q8" s="102"/>
    </row>
    <row r="9" spans="1:17" ht="15">
      <c r="A9" s="683"/>
      <c r="B9" s="684"/>
      <c r="C9" s="694"/>
      <c r="D9" s="695"/>
      <c r="E9" s="696"/>
      <c r="F9" s="644"/>
      <c r="G9" s="642"/>
      <c r="H9" s="686"/>
      <c r="I9" s="687"/>
      <c r="J9" s="215" t="s">
        <v>40</v>
      </c>
      <c r="K9" s="689"/>
      <c r="L9" s="700"/>
      <c r="M9" s="103"/>
      <c r="N9" s="103"/>
      <c r="O9" s="103"/>
      <c r="P9" s="103"/>
      <c r="Q9" s="102"/>
    </row>
    <row r="10" spans="1:17" ht="15.75">
      <c r="A10" s="468" t="s">
        <v>138</v>
      </c>
      <c r="B10" s="468" t="s">
        <v>240</v>
      </c>
      <c r="C10" s="697">
        <v>45448</v>
      </c>
      <c r="D10" s="698"/>
      <c r="E10" s="469" t="s">
        <v>245</v>
      </c>
      <c r="F10" s="469">
        <f>C10+2</f>
        <v>45450</v>
      </c>
      <c r="G10" s="470" t="s">
        <v>90</v>
      </c>
      <c r="H10" s="471"/>
      <c r="I10" s="472"/>
      <c r="J10" s="472"/>
      <c r="K10" s="472"/>
      <c r="L10" s="473" t="s">
        <v>88</v>
      </c>
      <c r="M10" s="474"/>
      <c r="N10" s="399"/>
      <c r="O10" s="474"/>
      <c r="P10" s="475"/>
      <c r="Q10" s="476"/>
    </row>
    <row r="11" spans="1:17" ht="15">
      <c r="A11" s="468" t="s">
        <v>180</v>
      </c>
      <c r="B11" s="468" t="s">
        <v>241</v>
      </c>
      <c r="C11" s="697">
        <f>C10+7</f>
        <v>45455</v>
      </c>
      <c r="D11" s="698"/>
      <c r="E11" s="469" t="s">
        <v>245</v>
      </c>
      <c r="F11" s="469">
        <f t="shared" ref="F11:F14" si="0">C11+2</f>
        <v>45457</v>
      </c>
      <c r="G11" s="470" t="s">
        <v>90</v>
      </c>
      <c r="H11" s="471"/>
      <c r="I11" s="477"/>
      <c r="J11" s="477"/>
      <c r="K11" s="477"/>
      <c r="L11" s="478"/>
      <c r="M11" s="399"/>
      <c r="N11" s="399"/>
      <c r="O11" s="399"/>
      <c r="P11" s="475"/>
      <c r="Q11" s="476"/>
    </row>
    <row r="12" spans="1:17" ht="13.15" customHeight="1">
      <c r="A12" s="468" t="s">
        <v>242</v>
      </c>
      <c r="B12" s="548" t="s">
        <v>243</v>
      </c>
      <c r="C12" s="697">
        <f t="shared" ref="C12:C14" si="1">C11+7</f>
        <v>45462</v>
      </c>
      <c r="D12" s="698"/>
      <c r="E12" s="469" t="s">
        <v>245</v>
      </c>
      <c r="F12" s="469">
        <f t="shared" si="0"/>
        <v>45464</v>
      </c>
      <c r="G12" s="470" t="s">
        <v>90</v>
      </c>
      <c r="H12" s="539"/>
      <c r="I12" s="477"/>
      <c r="J12" s="477"/>
      <c r="K12" s="477"/>
      <c r="L12" s="479"/>
      <c r="M12" s="399"/>
      <c r="N12" s="399"/>
      <c r="O12" s="399"/>
      <c r="P12" s="475"/>
      <c r="Q12" s="476"/>
    </row>
    <row r="13" spans="1:17" ht="15">
      <c r="A13" s="468" t="s">
        <v>180</v>
      </c>
      <c r="B13" s="468" t="s">
        <v>223</v>
      </c>
      <c r="C13" s="697">
        <f t="shared" si="1"/>
        <v>45469</v>
      </c>
      <c r="D13" s="698"/>
      <c r="E13" s="469" t="s">
        <v>245</v>
      </c>
      <c r="F13" s="469">
        <f t="shared" si="0"/>
        <v>45471</v>
      </c>
      <c r="G13" s="470" t="s">
        <v>90</v>
      </c>
      <c r="H13" s="539"/>
      <c r="I13" s="477"/>
      <c r="J13" s="477"/>
      <c r="K13" s="477"/>
      <c r="L13" s="479"/>
      <c r="M13" s="399"/>
      <c r="N13" s="399"/>
      <c r="O13" s="399"/>
      <c r="P13" s="475"/>
      <c r="Q13" s="102"/>
    </row>
    <row r="14" spans="1:17" ht="15">
      <c r="A14" s="468" t="s">
        <v>242</v>
      </c>
      <c r="B14" s="468" t="s">
        <v>244</v>
      </c>
      <c r="C14" s="697">
        <f t="shared" si="1"/>
        <v>45476</v>
      </c>
      <c r="D14" s="698"/>
      <c r="E14" s="469" t="s">
        <v>245</v>
      </c>
      <c r="F14" s="469">
        <f t="shared" si="0"/>
        <v>45478</v>
      </c>
      <c r="G14" s="470" t="s">
        <v>90</v>
      </c>
      <c r="H14" s="539"/>
      <c r="I14" s="477"/>
      <c r="J14" s="477"/>
      <c r="K14" s="477"/>
      <c r="L14" s="479"/>
      <c r="M14" s="399"/>
      <c r="N14" s="399"/>
      <c r="O14" s="399"/>
      <c r="P14" s="475"/>
      <c r="Q14" s="102"/>
    </row>
    <row r="15" spans="1:17" ht="15">
      <c r="A15" s="574"/>
      <c r="B15" s="574"/>
      <c r="C15" s="575"/>
      <c r="D15" s="575"/>
      <c r="E15" s="575"/>
      <c r="F15" s="575"/>
      <c r="G15" s="424"/>
      <c r="H15" s="433"/>
      <c r="I15" s="576"/>
      <c r="J15" s="576"/>
      <c r="K15" s="576"/>
      <c r="L15" s="479"/>
      <c r="M15" s="399"/>
      <c r="N15" s="399"/>
      <c r="O15" s="399"/>
      <c r="P15" s="475"/>
      <c r="Q15" s="102"/>
    </row>
    <row r="16" spans="1:17">
      <c r="C16" s="119"/>
      <c r="D16" s="68"/>
      <c r="E16" s="71"/>
      <c r="F16" s="71"/>
      <c r="G16" s="74"/>
      <c r="H16" s="169"/>
      <c r="I16" s="74"/>
      <c r="J16" s="48"/>
      <c r="K16" s="67" t="s">
        <v>25</v>
      </c>
      <c r="L16" s="48"/>
      <c r="M16" s="48"/>
      <c r="N16" s="48"/>
      <c r="O16" s="48"/>
      <c r="P16" s="48"/>
    </row>
    <row r="17" spans="1:16" ht="15">
      <c r="A17" s="73" t="s">
        <v>26</v>
      </c>
      <c r="B17" s="72"/>
      <c r="C17" s="72"/>
      <c r="D17" s="83"/>
      <c r="E17" s="83"/>
      <c r="F17" s="83"/>
      <c r="G17" s="74"/>
      <c r="H17" s="169"/>
      <c r="I17" s="74"/>
      <c r="J17" s="48"/>
      <c r="K17" s="75"/>
      <c r="L17" s="48"/>
      <c r="M17" s="48"/>
      <c r="N17" s="48"/>
      <c r="O17" s="48"/>
      <c r="P17" s="48"/>
    </row>
    <row r="18" spans="1:16" ht="15">
      <c r="A18" s="228" t="s">
        <v>27</v>
      </c>
      <c r="B18" s="123"/>
      <c r="C18" s="123"/>
      <c r="D18" s="124"/>
      <c r="E18" s="78"/>
      <c r="F18" s="78"/>
      <c r="G18" s="87"/>
      <c r="H18" s="171"/>
      <c r="I18" s="74"/>
      <c r="J18" s="48"/>
      <c r="K18" s="75"/>
      <c r="L18" s="48"/>
      <c r="M18" s="48"/>
      <c r="N18" s="48"/>
      <c r="O18" s="48"/>
      <c r="P18" s="48"/>
    </row>
    <row r="19" spans="1:16" ht="15">
      <c r="A19" s="246"/>
      <c r="B19" s="123"/>
      <c r="C19" s="123"/>
      <c r="D19" s="124"/>
      <c r="E19" s="78"/>
      <c r="F19" s="78"/>
      <c r="G19" s="87"/>
      <c r="H19" s="171"/>
      <c r="I19" s="74"/>
      <c r="J19" s="48"/>
      <c r="K19" s="75"/>
      <c r="L19" s="48"/>
      <c r="M19" s="48"/>
      <c r="N19" s="48"/>
      <c r="O19" s="48"/>
      <c r="P19" s="48"/>
    </row>
    <row r="20" spans="1:16" ht="15">
      <c r="A20" s="47" t="s">
        <v>69</v>
      </c>
      <c r="B20" s="88"/>
      <c r="C20" s="88"/>
      <c r="D20" s="89"/>
      <c r="E20" s="90"/>
      <c r="F20" s="91"/>
      <c r="G20" s="70"/>
      <c r="H20" s="172"/>
      <c r="I20" s="80"/>
      <c r="J20" s="48"/>
      <c r="K20" s="75"/>
      <c r="L20" s="48"/>
      <c r="M20" s="48"/>
      <c r="N20" s="48"/>
      <c r="O20" s="48"/>
      <c r="P20" s="48"/>
    </row>
    <row r="21" spans="1:16" ht="15">
      <c r="A21" s="47" t="s">
        <v>70</v>
      </c>
      <c r="B21" s="92"/>
      <c r="C21" s="125"/>
      <c r="D21" s="93"/>
      <c r="E21" s="94"/>
      <c r="F21" s="95"/>
      <c r="G21" s="79"/>
      <c r="H21" s="170"/>
      <c r="I21" s="74"/>
      <c r="J21" s="48"/>
      <c r="K21" s="75"/>
      <c r="L21" s="48"/>
      <c r="M21" s="48"/>
      <c r="N21" s="48"/>
      <c r="O21" s="48"/>
      <c r="P21" s="48"/>
    </row>
  </sheetData>
  <mergeCells count="19">
    <mergeCell ref="C14:D14"/>
    <mergeCell ref="C13:D13"/>
    <mergeCell ref="L8:L9"/>
    <mergeCell ref="C10:D10"/>
    <mergeCell ref="C11:D11"/>
    <mergeCell ref="C12:D12"/>
    <mergeCell ref="B1:K1"/>
    <mergeCell ref="B2:K2"/>
    <mergeCell ref="B3:P3"/>
    <mergeCell ref="B4:P4"/>
    <mergeCell ref="A7:B9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0" zoomScaleNormal="80" workbookViewId="0">
      <selection activeCell="F35" sqref="F35"/>
    </sheetView>
  </sheetViews>
  <sheetFormatPr defaultColWidth="8" defaultRowHeight="14.25"/>
  <cols>
    <col min="1" max="1" width="39.5" style="151" customWidth="1"/>
    <col min="2" max="4" width="10.625" style="160" customWidth="1"/>
    <col min="5" max="5" width="35" style="160" bestFit="1" customWidth="1"/>
    <col min="6" max="6" width="31.75" style="160" bestFit="1" customWidth="1"/>
    <col min="7" max="7" width="9.75" style="160" customWidth="1"/>
    <col min="8" max="8" width="39.75" style="161" bestFit="1" customWidth="1"/>
    <col min="9" max="9" width="17.625" style="161" bestFit="1" customWidth="1"/>
    <col min="10" max="10" width="15.625" style="161" customWidth="1"/>
    <col min="11" max="11" width="22.625" style="75" bestFit="1" customWidth="1"/>
    <col min="12" max="12" width="13.25" style="154" customWidth="1"/>
    <col min="13" max="13" width="15.125" style="154" customWidth="1"/>
    <col min="14" max="14" width="14.625" style="75" customWidth="1"/>
    <col min="15" max="15" width="4.625" style="151" bestFit="1" customWidth="1"/>
    <col min="16" max="16384" width="8" style="75"/>
  </cols>
  <sheetData>
    <row r="1" spans="1:15" ht="18">
      <c r="A1" s="173"/>
      <c r="B1" s="650" t="s">
        <v>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173"/>
    </row>
    <row r="2" spans="1:15" ht="18">
      <c r="A2" s="173"/>
      <c r="B2" s="673" t="s">
        <v>181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173"/>
    </row>
    <row r="3" spans="1:15" ht="18">
      <c r="A3" s="147"/>
      <c r="B3" s="148"/>
      <c r="C3" s="148"/>
      <c r="D3" s="148"/>
      <c r="E3" s="148"/>
      <c r="F3" s="148"/>
      <c r="G3" s="148"/>
      <c r="H3" s="149"/>
      <c r="I3" s="312" t="s">
        <v>92</v>
      </c>
      <c r="J3" s="149"/>
      <c r="K3" s="150"/>
      <c r="L3" s="150"/>
      <c r="M3" s="150"/>
    </row>
    <row r="4" spans="1:15" ht="15">
      <c r="B4" s="148"/>
      <c r="C4" s="148"/>
      <c r="D4" s="148"/>
      <c r="E4" s="148"/>
      <c r="F4" s="148"/>
      <c r="G4" s="148"/>
      <c r="H4" s="676"/>
      <c r="I4" s="676"/>
      <c r="J4" s="676"/>
      <c r="K4" s="676"/>
      <c r="L4" s="676"/>
      <c r="M4" s="152"/>
    </row>
    <row r="5" spans="1:15" ht="15">
      <c r="A5" s="75"/>
      <c r="B5" s="148"/>
      <c r="C5" s="148"/>
      <c r="D5" s="148"/>
      <c r="E5" s="148"/>
      <c r="F5" s="148"/>
      <c r="G5" s="148"/>
      <c r="H5" s="153"/>
      <c r="I5" s="153"/>
      <c r="J5" s="153"/>
      <c r="N5" s="155"/>
    </row>
    <row r="6" spans="1:15" ht="15">
      <c r="A6" s="165" t="s">
        <v>10</v>
      </c>
      <c r="B6" s="148"/>
      <c r="C6" s="148"/>
      <c r="D6" s="148"/>
      <c r="E6" s="148"/>
      <c r="F6" s="148"/>
      <c r="G6" s="148"/>
      <c r="H6" s="153"/>
      <c r="I6" s="153"/>
      <c r="J6" s="153"/>
      <c r="N6" s="155"/>
    </row>
    <row r="7" spans="1:15" ht="15">
      <c r="A7" s="165"/>
      <c r="B7" s="148"/>
      <c r="C7" s="148"/>
      <c r="D7" s="148"/>
      <c r="E7" s="148"/>
      <c r="F7" s="148"/>
      <c r="G7" s="148"/>
      <c r="H7" s="153"/>
      <c r="I7" s="153"/>
      <c r="J7" s="153"/>
      <c r="N7" s="155"/>
    </row>
    <row r="8" spans="1:15" ht="15.75" customHeight="1">
      <c r="A8" s="638" t="s">
        <v>135</v>
      </c>
      <c r="B8" s="685"/>
      <c r="C8" s="691" t="s">
        <v>32</v>
      </c>
      <c r="D8" s="704"/>
      <c r="E8" s="714" t="s">
        <v>164</v>
      </c>
      <c r="F8" s="708" t="s">
        <v>93</v>
      </c>
      <c r="G8" s="709"/>
      <c r="H8" s="707" t="s">
        <v>165</v>
      </c>
      <c r="I8" s="701" t="s">
        <v>12</v>
      </c>
      <c r="J8" s="702"/>
      <c r="K8" s="702"/>
      <c r="L8" s="703"/>
      <c r="N8" s="155"/>
    </row>
    <row r="9" spans="1:15" ht="15.75">
      <c r="A9" s="640"/>
      <c r="B9" s="644"/>
      <c r="C9" s="705"/>
      <c r="D9" s="706"/>
      <c r="E9" s="714"/>
      <c r="F9" s="710"/>
      <c r="G9" s="711"/>
      <c r="H9" s="707"/>
      <c r="I9" s="314" t="s">
        <v>96</v>
      </c>
      <c r="J9" s="313" t="s">
        <v>94</v>
      </c>
      <c r="K9" s="313" t="s">
        <v>95</v>
      </c>
      <c r="L9" s="313" t="s">
        <v>97</v>
      </c>
      <c r="M9" s="154" t="s">
        <v>116</v>
      </c>
      <c r="N9" s="155"/>
    </row>
    <row r="10" spans="1:15" ht="15.75">
      <c r="A10" s="640"/>
      <c r="B10" s="644"/>
      <c r="C10" s="694"/>
      <c r="D10" s="695"/>
      <c r="E10" s="346" t="s">
        <v>98</v>
      </c>
      <c r="F10" s="712"/>
      <c r="G10" s="713"/>
      <c r="H10" s="346" t="s">
        <v>24</v>
      </c>
      <c r="I10" s="347" t="s">
        <v>101</v>
      </c>
      <c r="J10" s="347" t="s">
        <v>99</v>
      </c>
      <c r="K10" s="347" t="s">
        <v>100</v>
      </c>
      <c r="L10" s="347" t="s">
        <v>102</v>
      </c>
      <c r="N10" s="155"/>
    </row>
    <row r="11" spans="1:15" ht="15.75">
      <c r="A11" s="358" t="s">
        <v>136</v>
      </c>
      <c r="B11" s="302" t="s">
        <v>246</v>
      </c>
      <c r="C11" s="345">
        <v>45447</v>
      </c>
      <c r="D11" s="345" t="s">
        <v>251</v>
      </c>
      <c r="E11" s="620">
        <f>C11+7</f>
        <v>45454</v>
      </c>
      <c r="F11" s="547" t="s">
        <v>90</v>
      </c>
      <c r="G11" s="547"/>
      <c r="H11" s="622"/>
      <c r="I11" s="348"/>
      <c r="J11" s="348"/>
      <c r="K11" s="348"/>
      <c r="L11" s="348"/>
      <c r="N11" s="155"/>
    </row>
    <row r="12" spans="1:15" ht="15.75">
      <c r="A12" s="358" t="s">
        <v>137</v>
      </c>
      <c r="B12" s="302" t="s">
        <v>247</v>
      </c>
      <c r="C12" s="345">
        <f>C11+7</f>
        <v>45454</v>
      </c>
      <c r="D12" s="345" t="s">
        <v>251</v>
      </c>
      <c r="E12" s="621">
        <f>E11+7</f>
        <v>45461</v>
      </c>
      <c r="F12" s="547" t="s">
        <v>252</v>
      </c>
      <c r="G12" s="547" t="s">
        <v>253</v>
      </c>
      <c r="H12" s="622">
        <v>45459</v>
      </c>
      <c r="I12" s="348">
        <f>H12+17</f>
        <v>45476</v>
      </c>
      <c r="J12" s="348">
        <f t="shared" ref="J12:J14" si="0">H12+21</f>
        <v>45480</v>
      </c>
      <c r="K12" s="348">
        <f t="shared" ref="K12:K14" si="1">H12+24</f>
        <v>45483</v>
      </c>
      <c r="L12" s="348">
        <f t="shared" ref="L12:L14" si="2">H12+29</f>
        <v>45488</v>
      </c>
      <c r="N12" s="155"/>
    </row>
    <row r="13" spans="1:15" ht="15.75">
      <c r="A13" s="358" t="s">
        <v>136</v>
      </c>
      <c r="B13" s="302" t="s">
        <v>248</v>
      </c>
      <c r="C13" s="345">
        <f>C12+7</f>
        <v>45461</v>
      </c>
      <c r="D13" s="345" t="s">
        <v>251</v>
      </c>
      <c r="E13" s="621">
        <f>E12+7</f>
        <v>45468</v>
      </c>
      <c r="F13" s="547" t="s">
        <v>90</v>
      </c>
      <c r="G13" s="547"/>
      <c r="H13" s="622"/>
      <c r="I13" s="348"/>
      <c r="J13" s="348"/>
      <c r="K13" s="348"/>
      <c r="L13" s="348"/>
      <c r="N13" s="155"/>
    </row>
    <row r="14" spans="1:15" ht="15" customHeight="1">
      <c r="A14" s="358" t="s">
        <v>137</v>
      </c>
      <c r="B14" s="302" t="s">
        <v>249</v>
      </c>
      <c r="C14" s="345">
        <f>C13+7</f>
        <v>45468</v>
      </c>
      <c r="D14" s="345" t="s">
        <v>251</v>
      </c>
      <c r="E14" s="621">
        <f>E13+7</f>
        <v>45475</v>
      </c>
      <c r="F14" s="547" t="s">
        <v>167</v>
      </c>
      <c r="G14" s="547" t="s">
        <v>254</v>
      </c>
      <c r="H14" s="622">
        <v>45472</v>
      </c>
      <c r="I14" s="348">
        <f t="shared" ref="I13:I14" si="3">H14+17</f>
        <v>45489</v>
      </c>
      <c r="J14" s="348">
        <f t="shared" si="0"/>
        <v>45493</v>
      </c>
      <c r="K14" s="348">
        <f t="shared" si="1"/>
        <v>45496</v>
      </c>
      <c r="L14" s="348">
        <f t="shared" si="2"/>
        <v>45501</v>
      </c>
      <c r="N14" s="155"/>
    </row>
    <row r="15" spans="1:15" ht="15" customHeight="1">
      <c r="A15" s="358" t="s">
        <v>136</v>
      </c>
      <c r="B15" s="302" t="s">
        <v>250</v>
      </c>
      <c r="C15" s="345">
        <f>C14+7</f>
        <v>45475</v>
      </c>
      <c r="D15" s="345" t="s">
        <v>251</v>
      </c>
      <c r="E15" s="621">
        <f>E14+7</f>
        <v>45482</v>
      </c>
      <c r="F15" s="547" t="s">
        <v>90</v>
      </c>
      <c r="G15" s="547"/>
      <c r="H15" s="622"/>
      <c r="I15" s="348"/>
      <c r="J15" s="348"/>
      <c r="K15" s="348"/>
      <c r="L15" s="348"/>
      <c r="N15" s="155"/>
    </row>
    <row r="16" spans="1:15" ht="15" customHeight="1">
      <c r="A16" s="577"/>
      <c r="B16" s="578"/>
      <c r="C16" s="579"/>
      <c r="D16" s="579"/>
      <c r="E16" s="623"/>
      <c r="F16" s="580"/>
      <c r="G16" s="580"/>
      <c r="H16" s="624"/>
      <c r="I16" s="581"/>
      <c r="J16" s="581"/>
      <c r="K16" s="581"/>
      <c r="L16" s="581"/>
      <c r="N16" s="155"/>
    </row>
    <row r="17" spans="1:14" ht="15.75" customHeight="1">
      <c r="A17" s="638" t="s">
        <v>135</v>
      </c>
      <c r="B17" s="685"/>
      <c r="C17" s="691" t="s">
        <v>32</v>
      </c>
      <c r="D17" s="704"/>
      <c r="E17" s="714" t="s">
        <v>197</v>
      </c>
      <c r="F17" s="708" t="s">
        <v>93</v>
      </c>
      <c r="G17" s="709"/>
      <c r="H17" s="707" t="s">
        <v>165</v>
      </c>
      <c r="I17" s="701" t="s">
        <v>12</v>
      </c>
      <c r="J17" s="702"/>
      <c r="K17" s="702"/>
      <c r="L17" s="703"/>
      <c r="N17" s="155"/>
    </row>
    <row r="18" spans="1:14" ht="15.75">
      <c r="A18" s="640"/>
      <c r="B18" s="644"/>
      <c r="C18" s="705"/>
      <c r="D18" s="706"/>
      <c r="E18" s="714"/>
      <c r="F18" s="710"/>
      <c r="G18" s="711"/>
      <c r="H18" s="707"/>
      <c r="I18" s="314" t="s">
        <v>96</v>
      </c>
      <c r="J18" s="313" t="s">
        <v>94</v>
      </c>
      <c r="K18" s="313" t="s">
        <v>95</v>
      </c>
      <c r="L18" s="313" t="s">
        <v>97</v>
      </c>
      <c r="M18" s="154" t="s">
        <v>116</v>
      </c>
      <c r="N18" s="155"/>
    </row>
    <row r="19" spans="1:14" ht="15.75">
      <c r="A19" s="640"/>
      <c r="B19" s="644"/>
      <c r="C19" s="694"/>
      <c r="D19" s="695"/>
      <c r="E19" s="346" t="s">
        <v>98</v>
      </c>
      <c r="F19" s="712"/>
      <c r="G19" s="713"/>
      <c r="H19" s="346" t="s">
        <v>24</v>
      </c>
      <c r="I19" s="347" t="s">
        <v>101</v>
      </c>
      <c r="J19" s="347" t="s">
        <v>99</v>
      </c>
      <c r="K19" s="347" t="s">
        <v>100</v>
      </c>
      <c r="L19" s="347" t="s">
        <v>102</v>
      </c>
      <c r="N19" s="155"/>
    </row>
    <row r="20" spans="1:14" ht="15.75">
      <c r="A20" s="358" t="str">
        <f>A11</f>
        <v>JT GLORY</v>
      </c>
      <c r="B20" s="358" t="str">
        <f>B11</f>
        <v>463N</v>
      </c>
      <c r="C20" s="345">
        <f>C11</f>
        <v>45447</v>
      </c>
      <c r="D20" s="345" t="str">
        <f>D11</f>
        <v>TUE</v>
      </c>
      <c r="E20" s="620">
        <f>C20+5</f>
        <v>45452</v>
      </c>
      <c r="F20" s="547" t="s">
        <v>90</v>
      </c>
      <c r="G20" s="547"/>
      <c r="H20" s="622"/>
      <c r="I20" s="348"/>
      <c r="J20" s="348"/>
      <c r="K20" s="348"/>
      <c r="L20" s="348"/>
      <c r="N20" s="155"/>
    </row>
    <row r="21" spans="1:14" ht="15.75">
      <c r="A21" s="358" t="str">
        <f t="shared" ref="A21:D21" si="4">A12</f>
        <v>MIYUNHE</v>
      </c>
      <c r="B21" s="358" t="str">
        <f t="shared" si="4"/>
        <v>431N</v>
      </c>
      <c r="C21" s="345">
        <f t="shared" si="4"/>
        <v>45454</v>
      </c>
      <c r="D21" s="345" t="str">
        <f t="shared" si="4"/>
        <v>TUE</v>
      </c>
      <c r="E21" s="621">
        <f>E20+7</f>
        <v>45459</v>
      </c>
      <c r="F21" s="547" t="s">
        <v>252</v>
      </c>
      <c r="G21" s="547" t="s">
        <v>253</v>
      </c>
      <c r="H21" s="622">
        <v>45458</v>
      </c>
      <c r="I21" s="348">
        <f t="shared" ref="I21:I24" si="5">H21+19</f>
        <v>45477</v>
      </c>
      <c r="J21" s="348">
        <f t="shared" ref="J21:J24" si="6">H21+22</f>
        <v>45480</v>
      </c>
      <c r="K21" s="348">
        <f t="shared" ref="K21:K24" si="7">H21+26</f>
        <v>45484</v>
      </c>
      <c r="L21" s="348">
        <f t="shared" ref="L21:L24" si="8">H21+30</f>
        <v>45488</v>
      </c>
      <c r="N21" s="155"/>
    </row>
    <row r="22" spans="1:14" ht="15.75">
      <c r="A22" s="358" t="str">
        <f t="shared" ref="A22:D22" si="9">A13</f>
        <v>JT GLORY</v>
      </c>
      <c r="B22" s="358" t="str">
        <f t="shared" si="9"/>
        <v>464N</v>
      </c>
      <c r="C22" s="345">
        <f t="shared" si="9"/>
        <v>45461</v>
      </c>
      <c r="D22" s="345" t="str">
        <f t="shared" si="9"/>
        <v>TUE</v>
      </c>
      <c r="E22" s="621">
        <f>E21+7</f>
        <v>45466</v>
      </c>
      <c r="F22" s="547" t="s">
        <v>90</v>
      </c>
      <c r="G22" s="547"/>
      <c r="H22" s="622"/>
      <c r="I22" s="348"/>
      <c r="J22" s="348"/>
      <c r="K22" s="348"/>
      <c r="L22" s="348"/>
      <c r="N22" s="155"/>
    </row>
    <row r="23" spans="1:14" ht="15" customHeight="1">
      <c r="A23" s="358" t="str">
        <f t="shared" ref="A23:D23" si="10">A14</f>
        <v>MIYUNHE</v>
      </c>
      <c r="B23" s="358" t="str">
        <f t="shared" si="10"/>
        <v>432N</v>
      </c>
      <c r="C23" s="345">
        <f t="shared" si="10"/>
        <v>45468</v>
      </c>
      <c r="D23" s="345" t="str">
        <f t="shared" si="10"/>
        <v>TUE</v>
      </c>
      <c r="E23" s="621">
        <f>E22+7</f>
        <v>45473</v>
      </c>
      <c r="F23" s="547" t="s">
        <v>167</v>
      </c>
      <c r="G23" s="547" t="s">
        <v>254</v>
      </c>
      <c r="H23" s="622">
        <v>45471</v>
      </c>
      <c r="I23" s="348">
        <f t="shared" si="5"/>
        <v>45490</v>
      </c>
      <c r="J23" s="348">
        <f t="shared" si="6"/>
        <v>45493</v>
      </c>
      <c r="K23" s="348">
        <f t="shared" si="7"/>
        <v>45497</v>
      </c>
      <c r="L23" s="348">
        <f t="shared" si="8"/>
        <v>45501</v>
      </c>
      <c r="N23" s="155"/>
    </row>
    <row r="24" spans="1:14" ht="15" customHeight="1">
      <c r="A24" s="358" t="str">
        <f t="shared" ref="A24:D24" si="11">A15</f>
        <v>JT GLORY</v>
      </c>
      <c r="B24" s="358" t="str">
        <f t="shared" si="11"/>
        <v>465N</v>
      </c>
      <c r="C24" s="345">
        <f t="shared" si="11"/>
        <v>45475</v>
      </c>
      <c r="D24" s="345" t="str">
        <f t="shared" si="11"/>
        <v>TUE</v>
      </c>
      <c r="E24" s="621">
        <f>E23+7</f>
        <v>45480</v>
      </c>
      <c r="F24" s="547" t="s">
        <v>90</v>
      </c>
      <c r="G24" s="547"/>
      <c r="H24" s="622"/>
      <c r="I24" s="348"/>
      <c r="J24" s="348"/>
      <c r="K24" s="348"/>
      <c r="L24" s="348"/>
      <c r="N24" s="155"/>
    </row>
    <row r="25" spans="1:14" ht="15" customHeight="1">
      <c r="A25" s="577"/>
      <c r="B25" s="578"/>
      <c r="C25" s="579"/>
      <c r="D25" s="579"/>
      <c r="E25" s="623"/>
      <c r="F25" s="580"/>
      <c r="G25" s="580"/>
      <c r="H25" s="624"/>
      <c r="I25" s="581"/>
      <c r="J25" s="581"/>
      <c r="K25" s="581"/>
      <c r="L25" s="581"/>
      <c r="N25" s="155"/>
    </row>
    <row r="26" spans="1:14" ht="15" customHeight="1">
      <c r="A26" s="577"/>
      <c r="B26" s="578"/>
      <c r="C26" s="579"/>
      <c r="D26" s="579"/>
      <c r="E26" s="623"/>
      <c r="F26" s="580"/>
      <c r="G26" s="580"/>
      <c r="H26" s="624"/>
      <c r="I26" s="581"/>
      <c r="J26" s="581"/>
      <c r="K26" s="581"/>
      <c r="L26" s="581"/>
      <c r="N26" s="155"/>
    </row>
    <row r="27" spans="1:14" ht="15" customHeight="1">
      <c r="A27" s="577"/>
      <c r="B27" s="578"/>
      <c r="C27" s="579"/>
      <c r="D27" s="579"/>
      <c r="E27" s="579"/>
      <c r="F27" s="580"/>
      <c r="G27" s="580"/>
      <c r="H27" s="579"/>
      <c r="I27" s="581"/>
      <c r="J27" s="581"/>
      <c r="K27" s="581"/>
      <c r="L27" s="581"/>
      <c r="N27" s="155"/>
    </row>
    <row r="28" spans="1:14" ht="15.75">
      <c r="A28" s="315" t="s">
        <v>103</v>
      </c>
      <c r="B28" s="315"/>
      <c r="C28" s="316" t="s">
        <v>25</v>
      </c>
      <c r="D28" s="316"/>
      <c r="E28" s="316"/>
      <c r="F28" s="316"/>
      <c r="G28" s="316"/>
      <c r="H28" s="317"/>
      <c r="I28" s="317"/>
      <c r="J28" s="317"/>
      <c r="K28" s="317"/>
      <c r="N28" s="155"/>
    </row>
    <row r="29" spans="1:14" ht="15.75">
      <c r="A29" s="318" t="s">
        <v>104</v>
      </c>
      <c r="B29" s="319"/>
      <c r="C29" s="320"/>
      <c r="D29" s="320"/>
      <c r="E29" s="320"/>
      <c r="F29" s="320"/>
      <c r="G29" s="320"/>
      <c r="H29" s="319"/>
      <c r="I29" s="319"/>
      <c r="J29" s="319"/>
      <c r="K29" s="320"/>
      <c r="N29" s="155"/>
    </row>
    <row r="30" spans="1:14" ht="15.75">
      <c r="A30" s="321" t="s">
        <v>105</v>
      </c>
      <c r="B30" s="321" t="s">
        <v>166</v>
      </c>
      <c r="C30" s="320"/>
      <c r="D30" s="320"/>
      <c r="E30" s="320"/>
      <c r="F30" s="320"/>
      <c r="G30" s="320"/>
      <c r="H30" s="319"/>
      <c r="I30" s="319"/>
      <c r="J30" s="319"/>
      <c r="K30" s="320"/>
      <c r="N30" s="155"/>
    </row>
    <row r="31" spans="1:14" ht="15.75">
      <c r="A31" s="322" t="s">
        <v>106</v>
      </c>
      <c r="B31" s="321"/>
      <c r="C31" s="320"/>
      <c r="D31" s="320"/>
      <c r="E31" s="320"/>
      <c r="F31" s="320"/>
      <c r="G31" s="320"/>
      <c r="H31" s="319"/>
      <c r="I31" s="319"/>
      <c r="J31" s="319"/>
      <c r="K31" s="320"/>
      <c r="N31" s="155"/>
    </row>
    <row r="32" spans="1:14" ht="15.75">
      <c r="A32" s="322" t="s">
        <v>107</v>
      </c>
      <c r="B32" s="321"/>
      <c r="C32" s="320"/>
      <c r="D32" s="320"/>
      <c r="E32" s="320"/>
      <c r="F32" s="320"/>
      <c r="G32" s="320"/>
      <c r="H32" s="319"/>
      <c r="I32" s="319"/>
      <c r="J32" s="319"/>
      <c r="K32" s="320"/>
      <c r="N32" s="155"/>
    </row>
    <row r="33" spans="1:14" ht="15.75">
      <c r="A33" s="322" t="s">
        <v>108</v>
      </c>
      <c r="B33" s="321"/>
      <c r="C33" s="320"/>
      <c r="D33" s="320"/>
      <c r="E33" s="320"/>
      <c r="F33" s="320"/>
      <c r="G33" s="320"/>
      <c r="H33" s="319"/>
      <c r="I33" s="319"/>
      <c r="J33" s="319"/>
      <c r="K33" s="320"/>
      <c r="N33" s="155"/>
    </row>
    <row r="34" spans="1:14" ht="15.75">
      <c r="A34" s="322" t="s">
        <v>109</v>
      </c>
      <c r="B34" s="321"/>
      <c r="C34" s="320"/>
      <c r="D34" s="320"/>
      <c r="E34" s="320"/>
      <c r="F34" s="320"/>
      <c r="G34" s="320"/>
      <c r="H34" s="319"/>
      <c r="I34" s="319"/>
      <c r="J34" s="319"/>
      <c r="K34" s="320"/>
      <c r="N34" s="155"/>
    </row>
    <row r="35" spans="1:14" ht="15">
      <c r="A35" s="84"/>
      <c r="B35" s="85"/>
      <c r="C35" s="85"/>
      <c r="D35" s="85"/>
      <c r="E35" s="85"/>
      <c r="F35" s="85"/>
      <c r="G35" s="85"/>
      <c r="H35" s="86"/>
      <c r="I35" s="78"/>
      <c r="J35" s="78"/>
      <c r="K35" s="87"/>
      <c r="L35" s="74"/>
      <c r="M35" s="75"/>
      <c r="N35" s="111"/>
    </row>
    <row r="36" spans="1:14" ht="15">
      <c r="A36" s="47" t="s">
        <v>69</v>
      </c>
      <c r="B36" s="88"/>
      <c r="C36" s="88"/>
      <c r="D36" s="88"/>
      <c r="E36" s="88"/>
      <c r="F36" s="88"/>
      <c r="G36" s="88"/>
      <c r="H36" s="89"/>
      <c r="I36" s="90"/>
      <c r="J36" s="91"/>
      <c r="K36" s="70"/>
      <c r="L36" s="80"/>
      <c r="M36" s="75"/>
      <c r="N36" s="111"/>
    </row>
    <row r="37" spans="1:14" ht="15">
      <c r="A37" s="47" t="s">
        <v>70</v>
      </c>
      <c r="B37" s="92"/>
      <c r="C37" s="125"/>
      <c r="D37" s="125"/>
      <c r="E37" s="125"/>
      <c r="F37" s="125"/>
      <c r="G37" s="125"/>
      <c r="H37" s="93"/>
      <c r="I37" s="94"/>
      <c r="J37" s="95"/>
      <c r="K37" s="79"/>
      <c r="L37" s="74"/>
      <c r="M37" s="75"/>
      <c r="N37" s="111"/>
    </row>
    <row r="44" spans="1:14" ht="15" customHeight="1"/>
    <row r="45" spans="1:14" ht="15" customHeight="1"/>
    <row r="46" spans="1:14" ht="15" customHeight="1"/>
    <row r="47" spans="1:14" ht="47.25" customHeight="1"/>
    <row r="48" spans="1:14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5">
    <mergeCell ref="I17:L17"/>
    <mergeCell ref="B1:N1"/>
    <mergeCell ref="B2:N2"/>
    <mergeCell ref="H4:L4"/>
    <mergeCell ref="C8:D10"/>
    <mergeCell ref="H8:H9"/>
    <mergeCell ref="I8:L8"/>
    <mergeCell ref="A8:B10"/>
    <mergeCell ref="F8:G10"/>
    <mergeCell ref="E8:E9"/>
    <mergeCell ref="A17:B19"/>
    <mergeCell ref="C17:D19"/>
    <mergeCell ref="E17:E18"/>
    <mergeCell ref="F17:G19"/>
    <mergeCell ref="H17:H18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zoomScale="70" zoomScaleNormal="70" workbookViewId="0">
      <selection activeCell="A10" sqref="A10"/>
    </sheetView>
  </sheetViews>
  <sheetFormatPr defaultColWidth="8" defaultRowHeight="14.25"/>
  <cols>
    <col min="1" max="1" width="23" style="119" customWidth="1"/>
    <col min="2" max="2" width="9.75" style="145" bestFit="1" customWidth="1"/>
    <col min="3" max="3" width="13" style="68" bestFit="1" customWidth="1"/>
    <col min="4" max="4" width="9.75" style="68" customWidth="1"/>
    <col min="5" max="5" width="22" style="68" bestFit="1" customWidth="1"/>
    <col min="6" max="6" width="10.625" style="68" customWidth="1"/>
    <col min="7" max="7" width="9.75" style="68" customWidth="1"/>
    <col min="8" max="8" width="10.5" style="68" bestFit="1" customWidth="1"/>
    <col min="9" max="9" width="12.25" style="68" bestFit="1" customWidth="1"/>
    <col min="10" max="10" width="13.5" style="68" customWidth="1"/>
    <col min="11" max="11" width="13.125" style="71" bestFit="1" customWidth="1"/>
    <col min="12" max="12" width="14" style="136" customWidth="1"/>
    <col min="13" max="13" width="5.75" style="71" bestFit="1" customWidth="1"/>
    <col min="14" max="16384" width="8" style="71"/>
  </cols>
  <sheetData>
    <row r="1" spans="1:17" ht="18">
      <c r="A1" s="179"/>
      <c r="B1" s="666" t="s">
        <v>0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179"/>
    </row>
    <row r="2" spans="1:17" ht="18">
      <c r="A2" s="180"/>
      <c r="B2" s="720" t="s">
        <v>128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180"/>
    </row>
    <row r="3" spans="1:17" ht="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7" ht="15">
      <c r="A4" s="127"/>
      <c r="B4" s="128"/>
      <c r="C4" s="129"/>
      <c r="D4" s="129"/>
      <c r="E4" s="129"/>
      <c r="F4" s="129"/>
      <c r="G4" s="129"/>
      <c r="H4" s="129"/>
      <c r="I4" s="129"/>
      <c r="J4" s="129"/>
      <c r="K4" s="130"/>
      <c r="L4" s="130"/>
    </row>
    <row r="5" spans="1:17" ht="15">
      <c r="A5" s="71"/>
      <c r="B5" s="128"/>
      <c r="C5" s="131"/>
      <c r="D5" s="131"/>
      <c r="E5" s="131"/>
      <c r="F5" s="131"/>
      <c r="G5" s="131"/>
      <c r="H5" s="131"/>
      <c r="I5" s="131"/>
      <c r="J5" s="131"/>
      <c r="K5" s="64"/>
      <c r="L5" s="65"/>
    </row>
    <row r="6" spans="1:17" ht="15">
      <c r="A6" s="164" t="s">
        <v>10</v>
      </c>
      <c r="B6" s="128"/>
      <c r="C6" s="131"/>
      <c r="D6" s="131"/>
      <c r="E6" s="131"/>
      <c r="F6" s="131"/>
      <c r="G6" s="131"/>
      <c r="H6" s="131"/>
      <c r="I6" s="131"/>
      <c r="J6" s="131"/>
      <c r="K6" s="64"/>
      <c r="L6" s="65"/>
    </row>
    <row r="7" spans="1:17" s="437" customFormat="1" ht="15" customHeight="1">
      <c r="A7" s="726" t="s">
        <v>53</v>
      </c>
      <c r="B7" s="716" t="s">
        <v>54</v>
      </c>
      <c r="C7" s="434" t="s">
        <v>32</v>
      </c>
      <c r="D7" s="435" t="s">
        <v>12</v>
      </c>
      <c r="E7" s="718" t="s">
        <v>13</v>
      </c>
      <c r="F7" s="719"/>
      <c r="G7" s="436" t="s">
        <v>87</v>
      </c>
      <c r="H7" s="723" t="s">
        <v>12</v>
      </c>
      <c r="I7" s="724"/>
      <c r="J7" s="724"/>
      <c r="K7" s="724"/>
      <c r="L7" s="725"/>
    </row>
    <row r="8" spans="1:17" s="437" customFormat="1" ht="15">
      <c r="A8" s="727"/>
      <c r="B8" s="717"/>
      <c r="C8" s="438" t="s">
        <v>23</v>
      </c>
      <c r="D8" s="439" t="s">
        <v>55</v>
      </c>
      <c r="E8" s="721" t="s">
        <v>17</v>
      </c>
      <c r="F8" s="722"/>
      <c r="G8" s="440" t="s">
        <v>12</v>
      </c>
      <c r="H8" s="441" t="s">
        <v>48</v>
      </c>
      <c r="I8" s="442" t="s">
        <v>50</v>
      </c>
      <c r="J8" s="442" t="s">
        <v>49</v>
      </c>
      <c r="K8" s="442" t="s">
        <v>51</v>
      </c>
      <c r="L8" s="442" t="s">
        <v>56</v>
      </c>
    </row>
    <row r="9" spans="1:17" s="437" customFormat="1" ht="15.75">
      <c r="A9" s="443" t="s">
        <v>114</v>
      </c>
      <c r="B9" s="444" t="s">
        <v>119</v>
      </c>
      <c r="C9" s="445">
        <v>44507</v>
      </c>
      <c r="D9" s="445">
        <f>C9+2</f>
        <v>44509</v>
      </c>
      <c r="E9" s="446" t="s">
        <v>115</v>
      </c>
      <c r="F9" s="447" t="s">
        <v>125</v>
      </c>
      <c r="G9" s="448">
        <v>44517</v>
      </c>
      <c r="H9" s="449" t="s">
        <v>42</v>
      </c>
      <c r="I9" s="450">
        <f>G9+7</f>
        <v>44524</v>
      </c>
      <c r="J9" s="450">
        <f>G9+14</f>
        <v>44531</v>
      </c>
      <c r="K9" s="450">
        <f>G9+17</f>
        <v>44534</v>
      </c>
      <c r="L9" s="450">
        <f>G9+20</f>
        <v>44537</v>
      </c>
      <c r="M9" s="451" t="s">
        <v>77</v>
      </c>
      <c r="N9" s="452"/>
    </row>
    <row r="10" spans="1:17" s="437" customFormat="1" ht="15.75">
      <c r="A10" s="453"/>
      <c r="B10" s="454"/>
      <c r="C10" s="455"/>
      <c r="D10" s="455"/>
      <c r="E10" s="456" t="s">
        <v>90</v>
      </c>
      <c r="F10" s="457"/>
      <c r="G10" s="458">
        <v>44516</v>
      </c>
      <c r="H10" s="459">
        <f>G10+14</f>
        <v>44530</v>
      </c>
      <c r="I10" s="460" t="s">
        <v>42</v>
      </c>
      <c r="J10" s="460">
        <f>G10+16</f>
        <v>44532</v>
      </c>
      <c r="K10" s="460">
        <f>G10+19</f>
        <v>44535</v>
      </c>
      <c r="L10" s="460">
        <f>G10+22</f>
        <v>44538</v>
      </c>
      <c r="M10" s="461" t="s">
        <v>78</v>
      </c>
      <c r="N10" s="452"/>
      <c r="Q10" s="452"/>
    </row>
    <row r="11" spans="1:17" s="437" customFormat="1" ht="15">
      <c r="A11" s="462" t="s">
        <v>111</v>
      </c>
      <c r="B11" s="444" t="s">
        <v>117</v>
      </c>
      <c r="C11" s="445">
        <f>C9+7</f>
        <v>44514</v>
      </c>
      <c r="D11" s="445">
        <f>D9+7</f>
        <v>44516</v>
      </c>
      <c r="E11" s="446" t="s">
        <v>90</v>
      </c>
      <c r="F11" s="447"/>
      <c r="G11" s="448">
        <f>G9+7</f>
        <v>44524</v>
      </c>
      <c r="H11" s="449" t="s">
        <v>42</v>
      </c>
      <c r="I11" s="450">
        <f>G11+7</f>
        <v>44531</v>
      </c>
      <c r="J11" s="450">
        <f>G11+14</f>
        <v>44538</v>
      </c>
      <c r="K11" s="450">
        <f>G11+17</f>
        <v>44541</v>
      </c>
      <c r="L11" s="450">
        <f>G11+20</f>
        <v>44544</v>
      </c>
      <c r="M11" s="451"/>
    </row>
    <row r="12" spans="1:17" s="437" customFormat="1" ht="15">
      <c r="A12" s="453"/>
      <c r="B12" s="454"/>
      <c r="C12" s="455"/>
      <c r="D12" s="455"/>
      <c r="E12" s="457" t="s">
        <v>112</v>
      </c>
      <c r="F12" s="457" t="s">
        <v>123</v>
      </c>
      <c r="G12" s="458">
        <f>G10+7</f>
        <v>44523</v>
      </c>
      <c r="H12" s="459">
        <f>G12+14</f>
        <v>44537</v>
      </c>
      <c r="I12" s="460" t="s">
        <v>42</v>
      </c>
      <c r="J12" s="460">
        <f>G12+16</f>
        <v>44539</v>
      </c>
      <c r="K12" s="460">
        <f>G12+19</f>
        <v>44542</v>
      </c>
      <c r="L12" s="460">
        <f>G12+22</f>
        <v>44545</v>
      </c>
      <c r="M12" s="461"/>
    </row>
    <row r="13" spans="1:17" s="437" customFormat="1" ht="15">
      <c r="A13" s="462" t="s">
        <v>84</v>
      </c>
      <c r="B13" s="444" t="s">
        <v>121</v>
      </c>
      <c r="C13" s="445">
        <f>C11+7</f>
        <v>44521</v>
      </c>
      <c r="D13" s="445">
        <f>D11+7</f>
        <v>44523</v>
      </c>
      <c r="E13" s="447" t="s">
        <v>118</v>
      </c>
      <c r="F13" s="447" t="s">
        <v>126</v>
      </c>
      <c r="G13" s="448">
        <f>G11+7</f>
        <v>44531</v>
      </c>
      <c r="H13" s="449" t="s">
        <v>42</v>
      </c>
      <c r="I13" s="450">
        <f>G13+7</f>
        <v>44538</v>
      </c>
      <c r="J13" s="450">
        <f>G13+14</f>
        <v>44545</v>
      </c>
      <c r="K13" s="450">
        <f>G13+17</f>
        <v>44548</v>
      </c>
      <c r="L13" s="450">
        <f>G13+20</f>
        <v>44551</v>
      </c>
      <c r="M13" s="451"/>
    </row>
    <row r="14" spans="1:17" s="437" customFormat="1" ht="15">
      <c r="A14" s="453"/>
      <c r="B14" s="454"/>
      <c r="C14" s="455"/>
      <c r="D14" s="455"/>
      <c r="E14" s="463" t="s">
        <v>113</v>
      </c>
      <c r="F14" s="456" t="s">
        <v>124</v>
      </c>
      <c r="G14" s="464">
        <f>G12+7</f>
        <v>44530</v>
      </c>
      <c r="H14" s="459">
        <f>G14+14</f>
        <v>44544</v>
      </c>
      <c r="I14" s="460" t="s">
        <v>42</v>
      </c>
      <c r="J14" s="460">
        <f>G14+16</f>
        <v>44546</v>
      </c>
      <c r="K14" s="460">
        <f>G14+19</f>
        <v>44549</v>
      </c>
      <c r="L14" s="460">
        <f>G14+22</f>
        <v>44552</v>
      </c>
      <c r="M14" s="461"/>
    </row>
    <row r="15" spans="1:17" s="437" customFormat="1" ht="15">
      <c r="A15" s="465" t="s">
        <v>114</v>
      </c>
      <c r="B15" s="466" t="s">
        <v>122</v>
      </c>
      <c r="C15" s="467">
        <f>C13+7</f>
        <v>44528</v>
      </c>
      <c r="D15" s="467">
        <f>D13+7</f>
        <v>44530</v>
      </c>
      <c r="E15" s="446" t="s">
        <v>90</v>
      </c>
      <c r="F15" s="447"/>
      <c r="G15" s="448">
        <f>G13+7</f>
        <v>44538</v>
      </c>
      <c r="H15" s="449" t="s">
        <v>42</v>
      </c>
      <c r="I15" s="450">
        <f>G15+7</f>
        <v>44545</v>
      </c>
      <c r="J15" s="450">
        <f>G15+14</f>
        <v>44552</v>
      </c>
      <c r="K15" s="450">
        <f>G15+17</f>
        <v>44555</v>
      </c>
      <c r="L15" s="450">
        <f>G15+20</f>
        <v>44558</v>
      </c>
      <c r="M15" s="451"/>
    </row>
    <row r="16" spans="1:17" s="437" customFormat="1" ht="15">
      <c r="A16" s="453"/>
      <c r="B16" s="454"/>
      <c r="C16" s="455"/>
      <c r="D16" s="455"/>
      <c r="E16" s="457" t="s">
        <v>120</v>
      </c>
      <c r="F16" s="457" t="s">
        <v>127</v>
      </c>
      <c r="G16" s="458">
        <f t="shared" ref="G16" si="0">G14+7</f>
        <v>44537</v>
      </c>
      <c r="H16" s="459">
        <f>G16+14</f>
        <v>44551</v>
      </c>
      <c r="I16" s="460" t="s">
        <v>42</v>
      </c>
      <c r="J16" s="460">
        <f>G16+16</f>
        <v>44553</v>
      </c>
      <c r="K16" s="460">
        <f>G16+19</f>
        <v>44556</v>
      </c>
      <c r="L16" s="460">
        <f>G16+22</f>
        <v>44559</v>
      </c>
      <c r="M16" s="461"/>
    </row>
    <row r="17" spans="1:13" ht="15">
      <c r="A17" s="245"/>
      <c r="B17" s="128"/>
      <c r="C17" s="131"/>
      <c r="D17" s="131"/>
      <c r="E17" s="131"/>
      <c r="F17" s="131"/>
      <c r="G17" s="131"/>
      <c r="H17" s="131"/>
      <c r="I17" s="131"/>
      <c r="J17" s="131"/>
    </row>
    <row r="18" spans="1:13">
      <c r="I18" s="71"/>
      <c r="L18" s="146" t="s">
        <v>25</v>
      </c>
    </row>
    <row r="19" spans="1:13" ht="15">
      <c r="A19" s="73" t="s">
        <v>26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5">
      <c r="A20" s="715" t="s">
        <v>57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5">
      <c r="A21" s="715"/>
      <c r="B21" s="123"/>
      <c r="C21" s="124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5">
      <c r="A22" s="122"/>
      <c r="B22" s="123"/>
      <c r="C22" s="124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69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1"/>
    </row>
    <row r="24" spans="1:13" ht="15">
      <c r="A24" s="47" t="s">
        <v>70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1"/>
      <c r="K25" s="111"/>
      <c r="L25" s="111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/>
  </hyperlinks>
  <pageMargins left="1.2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70" zoomScaleNormal="70" workbookViewId="0">
      <selection activeCell="T18" sqref="T18"/>
    </sheetView>
  </sheetViews>
  <sheetFormatPr defaultColWidth="8" defaultRowHeight="14.25"/>
  <cols>
    <col min="1" max="1" width="17.625" style="96" customWidth="1"/>
    <col min="2" max="2" width="11.125" style="96" customWidth="1"/>
    <col min="3" max="3" width="8.75" style="96" bestFit="1" customWidth="1"/>
    <col min="4" max="4" width="5.25" style="96" customWidth="1"/>
    <col min="5" max="5" width="8.75" style="96" customWidth="1"/>
    <col min="6" max="6" width="31.125" style="111" bestFit="1" customWidth="1"/>
    <col min="7" max="7" width="18.125" style="96" customWidth="1"/>
    <col min="8" max="8" width="12.5" style="111" bestFit="1" customWidth="1"/>
    <col min="9" max="9" width="12.25" style="111" bestFit="1" customWidth="1"/>
    <col min="10" max="10" width="10.25" style="126" bestFit="1" customWidth="1"/>
    <col min="11" max="11" width="9.75" style="111" bestFit="1" customWidth="1"/>
    <col min="12" max="12" width="9.25" style="111" bestFit="1" customWidth="1"/>
    <col min="13" max="13" width="8" style="96"/>
    <col min="14" max="14" width="4.25" style="96" bestFit="1" customWidth="1"/>
    <col min="15" max="15" width="8" style="96"/>
    <col min="16" max="16" width="3.125" style="96" bestFit="1" customWidth="1"/>
    <col min="17" max="16384" width="8" style="96"/>
  </cols>
  <sheetData>
    <row r="1" spans="1:16" ht="18">
      <c r="A1" s="176"/>
      <c r="B1" s="728" t="s">
        <v>0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16" ht="18">
      <c r="A2" s="175"/>
      <c r="B2" s="729" t="s">
        <v>168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spans="1:16" ht="18">
      <c r="A3" s="177"/>
      <c r="B3" s="730" t="s">
        <v>152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</row>
    <row r="4" spans="1:16" ht="18">
      <c r="A4" s="178"/>
      <c r="B4" s="730" t="s">
        <v>153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</row>
    <row r="5" spans="1:16" ht="18" customHeight="1">
      <c r="H5" s="96"/>
      <c r="I5" s="96"/>
      <c r="J5" s="96"/>
      <c r="K5" s="96"/>
      <c r="L5" s="96"/>
    </row>
    <row r="6" spans="1:16" ht="15">
      <c r="A6" s="163" t="s">
        <v>10</v>
      </c>
      <c r="B6" s="107"/>
      <c r="C6" s="107"/>
      <c r="D6" s="107"/>
      <c r="E6" s="107"/>
      <c r="F6" s="108"/>
      <c r="G6" s="107"/>
      <c r="H6" s="109"/>
      <c r="I6" s="109"/>
      <c r="J6" s="110"/>
      <c r="K6" s="109"/>
      <c r="L6" s="109"/>
    </row>
    <row r="7" spans="1:16" ht="15" customHeight="1">
      <c r="A7" s="638" t="s">
        <v>142</v>
      </c>
      <c r="B7" s="639"/>
      <c r="C7" s="647" t="s">
        <v>163</v>
      </c>
      <c r="D7" s="648"/>
      <c r="E7" s="297" t="s">
        <v>12</v>
      </c>
      <c r="F7" s="638" t="s">
        <v>13</v>
      </c>
      <c r="G7" s="649"/>
      <c r="H7" s="298" t="s">
        <v>149</v>
      </c>
      <c r="I7" s="635" t="s">
        <v>64</v>
      </c>
      <c r="J7" s="636"/>
      <c r="K7" s="636"/>
      <c r="L7" s="637"/>
    </row>
    <row r="8" spans="1:16" ht="15" customHeight="1">
      <c r="A8" s="640"/>
      <c r="B8" s="641"/>
      <c r="C8" s="644" t="s">
        <v>145</v>
      </c>
      <c r="D8" s="293"/>
      <c r="E8" s="641" t="s">
        <v>146</v>
      </c>
      <c r="F8" s="640" t="s">
        <v>33</v>
      </c>
      <c r="G8" s="644"/>
      <c r="H8" s="645" t="s">
        <v>12</v>
      </c>
      <c r="I8" s="293" t="s">
        <v>150</v>
      </c>
      <c r="J8" s="293" t="s">
        <v>35</v>
      </c>
      <c r="K8" s="293" t="s">
        <v>155</v>
      </c>
      <c r="L8" s="293" t="s">
        <v>65</v>
      </c>
    </row>
    <row r="9" spans="1:16" ht="15">
      <c r="A9" s="642"/>
      <c r="B9" s="643"/>
      <c r="C9" s="644"/>
      <c r="D9" s="294"/>
      <c r="E9" s="643"/>
      <c r="F9" s="640"/>
      <c r="G9" s="644"/>
      <c r="H9" s="646"/>
      <c r="I9" s="398" t="s">
        <v>154</v>
      </c>
      <c r="J9" s="398" t="s">
        <v>40</v>
      </c>
      <c r="K9" s="398"/>
      <c r="L9" s="398"/>
    </row>
    <row r="10" spans="1:16" s="114" customFormat="1" ht="15.75">
      <c r="A10" s="395"/>
      <c r="B10" s="405"/>
      <c r="C10" s="363"/>
      <c r="D10" s="411"/>
      <c r="E10" s="388"/>
      <c r="F10" s="413"/>
      <c r="G10" s="414"/>
      <c r="H10" s="263"/>
      <c r="I10" s="263"/>
      <c r="J10" s="263"/>
      <c r="K10" s="400"/>
      <c r="L10" s="263"/>
      <c r="M10" s="247"/>
      <c r="N10" s="248"/>
      <c r="O10" s="247"/>
      <c r="P10" s="247"/>
    </row>
    <row r="11" spans="1:16" s="114" customFormat="1" ht="15.75">
      <c r="A11" s="359" t="s">
        <v>140</v>
      </c>
      <c r="B11" s="379" t="s">
        <v>141</v>
      </c>
      <c r="C11" s="361">
        <v>45269</v>
      </c>
      <c r="D11" s="412" t="s">
        <v>85</v>
      </c>
      <c r="E11" s="397">
        <f>C11+9</f>
        <v>45278</v>
      </c>
      <c r="F11" s="604" t="s">
        <v>90</v>
      </c>
      <c r="G11" s="605"/>
      <c r="H11" s="254">
        <v>45284</v>
      </c>
      <c r="I11" s="254">
        <f>H11+4</f>
        <v>45288</v>
      </c>
      <c r="J11" s="254">
        <f>H11+5</f>
        <v>45289</v>
      </c>
      <c r="K11" s="254">
        <f>H11+6</f>
        <v>45290</v>
      </c>
      <c r="L11" s="254">
        <f>H11+8</f>
        <v>45292</v>
      </c>
      <c r="M11" s="603" t="s">
        <v>151</v>
      </c>
      <c r="N11" s="248"/>
      <c r="O11" s="247"/>
      <c r="P11" s="247"/>
    </row>
    <row r="12" spans="1:16" s="114" customFormat="1" ht="15.75">
      <c r="A12" s="583"/>
      <c r="B12" s="584"/>
      <c r="C12" s="597"/>
      <c r="D12" s="585"/>
      <c r="E12" s="586"/>
      <c r="F12" s="327"/>
      <c r="G12" s="343"/>
      <c r="H12" s="387"/>
      <c r="I12" s="387"/>
      <c r="J12" s="387"/>
      <c r="K12" s="344"/>
      <c r="L12" s="387"/>
      <c r="M12" s="247"/>
      <c r="N12" s="247"/>
      <c r="O12" s="247"/>
      <c r="P12" s="247"/>
    </row>
    <row r="13" spans="1:16" s="114" customFormat="1" ht="15">
      <c r="A13" s="587"/>
      <c r="B13" s="588"/>
      <c r="C13" s="598"/>
      <c r="D13" s="503"/>
      <c r="E13" s="589"/>
      <c r="F13" s="416"/>
      <c r="G13" s="417"/>
      <c r="H13" s="404"/>
      <c r="I13" s="404"/>
      <c r="J13" s="404"/>
      <c r="K13" s="402"/>
      <c r="L13" s="404"/>
      <c r="M13" s="248"/>
      <c r="N13" s="249"/>
      <c r="O13" s="247"/>
    </row>
    <row r="14" spans="1:16" s="114" customFormat="1" ht="15">
      <c r="A14" s="395"/>
      <c r="B14" s="396"/>
      <c r="C14" s="363"/>
      <c r="D14" s="411"/>
      <c r="E14" s="352"/>
      <c r="F14" s="310"/>
      <c r="G14" s="418"/>
      <c r="H14" s="351"/>
      <c r="I14" s="351"/>
      <c r="J14" s="351"/>
      <c r="K14" s="351"/>
      <c r="L14" s="351"/>
    </row>
    <row r="15" spans="1:16" s="114" customFormat="1" ht="15">
      <c r="A15" s="607" t="s">
        <v>90</v>
      </c>
      <c r="B15" s="608" t="s">
        <v>139</v>
      </c>
      <c r="C15" s="361">
        <f>C11+7</f>
        <v>45276</v>
      </c>
      <c r="D15" s="412" t="s">
        <v>85</v>
      </c>
      <c r="E15" s="397">
        <f>C15+9</f>
        <v>45285</v>
      </c>
      <c r="F15" s="327" t="s">
        <v>147</v>
      </c>
      <c r="G15" s="381" t="s">
        <v>148</v>
      </c>
      <c r="H15" s="254">
        <f>H11+7</f>
        <v>45291</v>
      </c>
      <c r="I15" s="254">
        <f>H15+4</f>
        <v>45295</v>
      </c>
      <c r="J15" s="254">
        <f>H15+5</f>
        <v>45296</v>
      </c>
      <c r="K15" s="254">
        <f>H15+6</f>
        <v>45297</v>
      </c>
      <c r="L15" s="254">
        <f>H15+8</f>
        <v>45299</v>
      </c>
    </row>
    <row r="16" spans="1:16" s="114" customFormat="1" ht="15">
      <c r="A16" s="583"/>
      <c r="B16" s="590"/>
      <c r="C16" s="591"/>
      <c r="D16" s="585"/>
      <c r="E16" s="592"/>
      <c r="F16" s="485"/>
      <c r="G16" s="386"/>
      <c r="H16" s="387"/>
      <c r="I16" s="254"/>
      <c r="J16" s="387"/>
      <c r="K16" s="254"/>
      <c r="L16" s="387"/>
    </row>
    <row r="17" spans="1:15" s="114" customFormat="1" ht="15">
      <c r="A17" s="494"/>
      <c r="B17" s="545"/>
      <c r="C17" s="598"/>
      <c r="D17" s="503"/>
      <c r="E17" s="589"/>
      <c r="F17" s="288"/>
      <c r="G17" s="289"/>
      <c r="H17" s="261"/>
      <c r="I17" s="261"/>
      <c r="J17" s="261"/>
      <c r="K17" s="261"/>
      <c r="L17" s="261"/>
    </row>
    <row r="18" spans="1:15" s="114" customFormat="1" ht="15">
      <c r="A18" s="392"/>
      <c r="B18" s="408"/>
      <c r="C18" s="600"/>
      <c r="D18" s="363"/>
      <c r="E18" s="352"/>
      <c r="F18" s="310"/>
      <c r="G18" s="419"/>
      <c r="H18" s="389"/>
      <c r="I18" s="263"/>
      <c r="J18" s="263"/>
      <c r="K18" s="263"/>
      <c r="L18" s="263"/>
    </row>
    <row r="19" spans="1:15" s="114" customFormat="1" ht="18.75" customHeight="1">
      <c r="A19" s="359" t="s">
        <v>143</v>
      </c>
      <c r="B19" s="379" t="s">
        <v>144</v>
      </c>
      <c r="C19" s="362">
        <f>C15+7</f>
        <v>45283</v>
      </c>
      <c r="D19" s="412" t="s">
        <v>85</v>
      </c>
      <c r="E19" s="397">
        <f>C19+9</f>
        <v>45292</v>
      </c>
      <c r="F19" s="604" t="s">
        <v>90</v>
      </c>
      <c r="G19" s="582"/>
      <c r="H19" s="254">
        <f>H15+7</f>
        <v>45298</v>
      </c>
      <c r="I19" s="254">
        <f>H19+4</f>
        <v>45302</v>
      </c>
      <c r="J19" s="254">
        <f>H19+5</f>
        <v>45303</v>
      </c>
      <c r="K19" s="254">
        <f>H19+6</f>
        <v>45304</v>
      </c>
      <c r="L19" s="254">
        <f>H19+8</f>
        <v>45306</v>
      </c>
    </row>
    <row r="20" spans="1:15" s="114" customFormat="1" ht="15.75" customHeight="1">
      <c r="A20" s="583"/>
      <c r="B20" s="584"/>
      <c r="C20" s="601"/>
      <c r="D20" s="591"/>
      <c r="E20" s="594"/>
      <c r="F20" s="496"/>
      <c r="G20" s="386"/>
      <c r="H20" s="387"/>
      <c r="I20" s="387"/>
      <c r="J20" s="387"/>
      <c r="K20" s="387"/>
      <c r="L20" s="387"/>
    </row>
    <row r="21" spans="1:15" s="114" customFormat="1" ht="15">
      <c r="A21" s="494"/>
      <c r="B21" s="599"/>
      <c r="C21" s="598"/>
      <c r="D21" s="504"/>
      <c r="E21" s="543"/>
      <c r="F21" s="299"/>
      <c r="G21" s="289"/>
      <c r="H21" s="497"/>
      <c r="I21" s="261"/>
      <c r="J21" s="261"/>
      <c r="K21" s="497"/>
      <c r="L21" s="261"/>
    </row>
    <row r="22" spans="1:15" s="114" customFormat="1" ht="15">
      <c r="A22" s="395"/>
      <c r="B22" s="405"/>
      <c r="C22" s="602"/>
      <c r="D22" s="363"/>
      <c r="E22" s="595"/>
      <c r="F22" s="310"/>
      <c r="G22" s="418"/>
      <c r="H22" s="351"/>
      <c r="I22" s="351"/>
      <c r="J22" s="351"/>
      <c r="K22" s="351"/>
      <c r="L22" s="351"/>
    </row>
    <row r="23" spans="1:15" s="114" customFormat="1" ht="21.75" customHeight="1">
      <c r="A23" s="607" t="s">
        <v>90</v>
      </c>
      <c r="B23" s="609" t="s">
        <v>139</v>
      </c>
      <c r="C23" s="362">
        <f>C19+7</f>
        <v>45290</v>
      </c>
      <c r="D23" s="412" t="s">
        <v>85</v>
      </c>
      <c r="E23" s="397">
        <f>C23+9</f>
        <v>45299</v>
      </c>
      <c r="F23" s="604" t="s">
        <v>90</v>
      </c>
      <c r="G23" s="606"/>
      <c r="H23" s="254">
        <f>H19+7</f>
        <v>45305</v>
      </c>
      <c r="I23" s="254">
        <f>H23+4</f>
        <v>45309</v>
      </c>
      <c r="J23" s="254">
        <f>H23+5</f>
        <v>45310</v>
      </c>
      <c r="K23" s="254">
        <f>H23+6</f>
        <v>45311</v>
      </c>
      <c r="L23" s="254">
        <f>H23+8</f>
        <v>45313</v>
      </c>
    </row>
    <row r="24" spans="1:15" s="114" customFormat="1" ht="15">
      <c r="A24" s="596"/>
      <c r="B24" s="337"/>
      <c r="C24" s="601"/>
      <c r="D24" s="591"/>
      <c r="E24" s="594"/>
      <c r="F24" s="485"/>
      <c r="G24" s="499"/>
      <c r="H24" s="387"/>
      <c r="I24" s="387"/>
      <c r="J24" s="387"/>
      <c r="K24" s="387"/>
      <c r="L24" s="387"/>
    </row>
    <row r="25" spans="1:15" ht="15">
      <c r="A25" s="494"/>
      <c r="B25" s="599"/>
      <c r="C25" s="593"/>
      <c r="D25" s="504"/>
      <c r="E25" s="504"/>
      <c r="F25" s="537"/>
      <c r="G25" s="509"/>
      <c r="H25" s="507"/>
      <c r="I25" s="507"/>
      <c r="J25" s="508"/>
      <c r="K25" s="507"/>
      <c r="L25" s="507"/>
    </row>
    <row r="26" spans="1:15" ht="15">
      <c r="A26" s="540"/>
      <c r="B26" s="541"/>
      <c r="C26" s="543"/>
      <c r="D26" s="544"/>
      <c r="E26" s="544"/>
    </row>
    <row r="27" spans="1:15" ht="18">
      <c r="A27" s="610" t="s">
        <v>156</v>
      </c>
      <c r="B27" s="611"/>
      <c r="C27" s="612"/>
      <c r="D27" s="612"/>
      <c r="E27" s="613"/>
      <c r="F27" s="613"/>
      <c r="G27" s="613"/>
      <c r="H27" s="613"/>
      <c r="I27" s="613"/>
      <c r="J27" s="613"/>
    </row>
    <row r="28" spans="1:15" ht="15.75">
      <c r="A28" s="612"/>
      <c r="B28" s="611"/>
      <c r="C28" s="612"/>
      <c r="D28" s="612"/>
      <c r="E28" s="613"/>
      <c r="F28" s="613"/>
      <c r="G28" s="613"/>
      <c r="H28" s="613"/>
      <c r="I28" s="613"/>
      <c r="J28" s="613"/>
    </row>
    <row r="29" spans="1:15" ht="18">
      <c r="A29" s="614" t="s">
        <v>157</v>
      </c>
      <c r="B29" s="615"/>
      <c r="C29" s="616"/>
      <c r="D29" s="616"/>
      <c r="E29" s="616"/>
      <c r="F29" s="616"/>
      <c r="G29" s="616"/>
      <c r="H29" s="617"/>
      <c r="I29" s="616"/>
      <c r="J29" s="96"/>
      <c r="K29" s="96"/>
      <c r="L29" s="96"/>
      <c r="O29" s="618" t="s">
        <v>158</v>
      </c>
    </row>
    <row r="30" spans="1:15" ht="18">
      <c r="A30" s="619" t="s">
        <v>159</v>
      </c>
      <c r="B30" s="615"/>
      <c r="C30" s="616"/>
      <c r="D30" s="616"/>
      <c r="E30" s="616"/>
      <c r="F30" s="616"/>
      <c r="G30" s="616"/>
      <c r="H30" s="617"/>
      <c r="I30" s="616"/>
      <c r="J30" s="96"/>
      <c r="K30" s="96"/>
      <c r="L30" s="96"/>
      <c r="O30" s="618" t="s">
        <v>160</v>
      </c>
    </row>
    <row r="31" spans="1:15" ht="18">
      <c r="A31" s="619" t="s">
        <v>161</v>
      </c>
      <c r="B31" s="615"/>
      <c r="C31" s="616"/>
      <c r="D31" s="616"/>
      <c r="E31" s="619"/>
      <c r="F31" s="619"/>
      <c r="G31" s="616"/>
      <c r="H31" s="617"/>
      <c r="I31" s="616"/>
      <c r="J31" s="96"/>
      <c r="K31" s="96"/>
      <c r="L31" s="96"/>
      <c r="O31" s="618" t="s">
        <v>162</v>
      </c>
    </row>
    <row r="33" spans="1:12" ht="15">
      <c r="A33" s="47" t="s">
        <v>69</v>
      </c>
      <c r="B33" s="92"/>
      <c r="C33" s="93"/>
      <c r="D33" s="94"/>
      <c r="E33" s="95"/>
      <c r="F33" s="79"/>
      <c r="G33" s="283"/>
      <c r="H33" s="74"/>
      <c r="I33" s="48"/>
      <c r="J33" s="75"/>
      <c r="K33" s="48"/>
      <c r="L33" s="48"/>
    </row>
    <row r="34" spans="1:12" ht="15">
      <c r="A34" s="47" t="s">
        <v>70</v>
      </c>
    </row>
  </sheetData>
  <mergeCells count="12">
    <mergeCell ref="F8:G9"/>
    <mergeCell ref="H8:H9"/>
    <mergeCell ref="B1:L1"/>
    <mergeCell ref="B2:L2"/>
    <mergeCell ref="B3:L3"/>
    <mergeCell ref="B4:L4"/>
    <mergeCell ref="A7:B9"/>
    <mergeCell ref="C7:D7"/>
    <mergeCell ref="F7:G7"/>
    <mergeCell ref="I7:L7"/>
    <mergeCell ref="C8:C9"/>
    <mergeCell ref="E8:E9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  <vt:lpstr>Persian Gulf via MUNDRA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Le Diem Ha (VN)</cp:lastModifiedBy>
  <cp:lastPrinted>2020-01-15T18:15:00Z</cp:lastPrinted>
  <dcterms:created xsi:type="dcterms:W3CDTF">1999-08-17T08:14:00Z</dcterms:created>
  <dcterms:modified xsi:type="dcterms:W3CDTF">2024-05-20T08:59:33Z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